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E:\Projekty\Provad\2020\OL_SLP_Kotelna\PD\"/>
    </mc:Choice>
  </mc:AlternateContent>
  <xr:revisionPtr revIDLastSave="0" documentId="13_ncr:1_{7AB90614-7A96-4752-9922-B2FC6974CB8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" sheetId="4" r:id="rId1"/>
    <sheet name="Rozpocet" sheetId="6" r:id="rId2"/>
  </sheets>
  <externalReferences>
    <externalReference r:id="rId3"/>
  </externalReferences>
  <definedNames>
    <definedName name="_BPK1">[1]Položky!#REF!</definedName>
    <definedName name="_BPK2">[1]Položky!#REF!</definedName>
    <definedName name="_BPK3">[1]Položky!#REF!</definedName>
    <definedName name="cisloobjektu" localSheetId="0">'Krycí list'!$A$4</definedName>
    <definedName name="cisloobjektu">'[1]Krycí list'!$A$4</definedName>
    <definedName name="cislostavby" localSheetId="0">'Krycí list'!$A$6</definedName>
    <definedName name="cislostavby">'[1]Krycí list'!$A$6</definedName>
    <definedName name="Datum">'Krycí list'!$B$27</definedName>
    <definedName name="Dodavka">[1]Rekapitulace!$G$14</definedName>
    <definedName name="Dodavka0">[1]Položky!#REF!</definedName>
    <definedName name="HSV">[1]Rekapitulace!$E$14</definedName>
    <definedName name="HSV0">[1]Položky!#REF!</definedName>
    <definedName name="HZS">[1]Rekapitulace!$I$14</definedName>
    <definedName name="HZS0">[1]Položky!#REF!</definedName>
    <definedName name="JKSO">'Krycí list'!$F$4</definedName>
    <definedName name="MJ">'Krycí list'!$G$4</definedName>
    <definedName name="Mont">[1]Rekapitulace!$H$14</definedName>
    <definedName name="Montaz0">[1]Položky!#REF!</definedName>
    <definedName name="nazevobjektu" localSheetId="0">'Krycí list'!$C$4</definedName>
    <definedName name="nazevobjektu">'[1]Krycí list'!$C$4</definedName>
    <definedName name="nazevstavby" localSheetId="0">'Krycí list'!$C$6</definedName>
    <definedName name="nazevstavby">'[1]Krycí list'!$C$6</definedName>
    <definedName name="_xlnm.Print_Titles" localSheetId="1">Rozpocet!$1:$7</definedName>
    <definedName name="Objednatel">'Krycí list'!$C$8</definedName>
    <definedName name="_xlnm.Print_Area" localSheetId="0">'Krycí list'!$A$1:$F$36</definedName>
    <definedName name="_xlnm.Print_Area" localSheetId="1">Rozpocet!$A$1:$H$59</definedName>
    <definedName name="PocetMJ">'Krycí list'!$G$7</definedName>
    <definedName name="Poznamka">'Krycí list'!$B$37</definedName>
    <definedName name="Projektant">'Krycí list'!$C$7</definedName>
    <definedName name="PSV">[1]Rekapitulace!$F$14</definedName>
    <definedName name="PSV0">[1]Položky!#REF!</definedName>
    <definedName name="Typ">[1]Položky!#REF!</definedName>
    <definedName name="VRN">[1]Rekapitulace!$H$27</definedName>
    <definedName name="VRNKc">[1]Rekapitulace!#REF!</definedName>
    <definedName name="VRNnazev">[1]Rekapitulace!#REF!</definedName>
    <definedName name="VRNproc">[1]Rekapitulace!#REF!</definedName>
    <definedName name="VRNzakl">[1]Rekapitulace!#REF!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81029"/>
</workbook>
</file>

<file path=xl/calcChain.xml><?xml version="1.0" encoding="utf-8"?>
<calcChain xmlns="http://schemas.openxmlformats.org/spreadsheetml/2006/main">
  <c r="A40" i="6" l="1"/>
  <c r="A41" i="6" s="1"/>
  <c r="A42" i="6" s="1"/>
  <c r="A43" i="6" s="1"/>
  <c r="A44" i="6" s="1"/>
  <c r="A45" i="6" s="1"/>
  <c r="A46" i="6" s="1"/>
  <c r="A47" i="6" s="1"/>
  <c r="A48" i="6" s="1"/>
  <c r="A49" i="6" s="1"/>
  <c r="A18" i="6"/>
  <c r="H14" i="6" l="1"/>
  <c r="H58" i="6" l="1"/>
  <c r="H57" i="6"/>
  <c r="H56" i="6"/>
  <c r="H55" i="6"/>
  <c r="H54" i="6"/>
  <c r="H53" i="6"/>
  <c r="H52" i="6"/>
  <c r="H49" i="6"/>
  <c r="H48" i="6"/>
  <c r="H47" i="6"/>
  <c r="H46" i="6"/>
  <c r="H34" i="6"/>
  <c r="H33" i="6"/>
  <c r="H32" i="6"/>
  <c r="H31" i="6"/>
  <c r="H30" i="6"/>
  <c r="H29" i="6"/>
  <c r="H28" i="6"/>
  <c r="H27" i="6"/>
  <c r="H26" i="6"/>
  <c r="H25" i="6"/>
  <c r="H24" i="6"/>
  <c r="H21" i="6"/>
  <c r="H18" i="6"/>
  <c r="H17" i="6"/>
  <c r="H11" i="6"/>
  <c r="H12" i="6"/>
  <c r="H13" i="6"/>
  <c r="A53" i="6" l="1"/>
  <c r="A54" i="6" s="1"/>
  <c r="A55" i="6" s="1"/>
  <c r="A56" i="6" s="1"/>
  <c r="A57" i="6" s="1"/>
  <c r="A58" i="6" s="1"/>
  <c r="F45" i="6"/>
  <c r="H45" i="6" s="1"/>
  <c r="E45" i="6"/>
  <c r="C45" i="6"/>
  <c r="F44" i="6"/>
  <c r="H44" i="6" s="1"/>
  <c r="E44" i="6"/>
  <c r="C44" i="6"/>
  <c r="C40" i="6"/>
  <c r="E40" i="6"/>
  <c r="F40" i="6"/>
  <c r="H40" i="6" s="1"/>
  <c r="C41" i="6"/>
  <c r="E41" i="6"/>
  <c r="F41" i="6"/>
  <c r="H41" i="6" s="1"/>
  <c r="C42" i="6"/>
  <c r="E42" i="6"/>
  <c r="F42" i="6"/>
  <c r="H42" i="6" s="1"/>
  <c r="C38" i="6"/>
  <c r="E38" i="6"/>
  <c r="F38" i="6"/>
  <c r="H38" i="6" s="1"/>
  <c r="C39" i="6"/>
  <c r="E39" i="6"/>
  <c r="F39" i="6"/>
  <c r="H39" i="6" s="1"/>
  <c r="F23" i="4" l="1"/>
  <c r="A11" i="6" l="1"/>
  <c r="A12" i="6" s="1"/>
  <c r="A13" i="6" s="1"/>
  <c r="A14" i="6" s="1"/>
  <c r="H10" i="6"/>
  <c r="H15" i="6" s="1"/>
  <c r="A25" i="6" l="1"/>
  <c r="A26" i="6" s="1"/>
  <c r="A27" i="6" s="1"/>
  <c r="A28" i="6" s="1"/>
  <c r="A29" i="6" s="1"/>
  <c r="A30" i="6" s="1"/>
  <c r="A31" i="6" s="1"/>
  <c r="A32" i="6" s="1"/>
  <c r="A33" i="6" s="1"/>
  <c r="A34" i="6" s="1"/>
  <c r="C6" i="4" l="1"/>
  <c r="C4" i="4"/>
  <c r="F43" i="6" l="1"/>
  <c r="H43" i="6" s="1"/>
  <c r="E43" i="6"/>
  <c r="C43" i="6"/>
  <c r="A38" i="6"/>
  <c r="A39" i="6" s="1"/>
  <c r="F37" i="6"/>
  <c r="H37" i="6" s="1"/>
  <c r="E37" i="6"/>
  <c r="C37" i="6"/>
  <c r="H22" i="6"/>
  <c r="C19" i="6"/>
  <c r="H19" i="6" l="1"/>
  <c r="C59" i="6"/>
  <c r="C50" i="6"/>
  <c r="C35" i="6"/>
  <c r="C22" i="6"/>
  <c r="C15" i="6"/>
  <c r="H35" i="6" l="1"/>
  <c r="C14" i="4" s="1"/>
  <c r="H59" i="6"/>
  <c r="H50" i="6"/>
  <c r="H61" i="6" l="1"/>
  <c r="H62" i="6" s="1"/>
  <c r="H63" i="6" s="1"/>
  <c r="G8" i="4" l="1"/>
  <c r="G22" i="4"/>
  <c r="F31" i="4"/>
  <c r="C15" i="4" l="1"/>
  <c r="C18" i="4" l="1"/>
  <c r="C22" i="4" s="1"/>
  <c r="C23" i="4" l="1"/>
  <c r="F32" i="4" s="1"/>
  <c r="F33" i="4" s="1"/>
  <c r="F34" i="4" s="1"/>
</calcChain>
</file>

<file path=xl/sharedStrings.xml><?xml version="1.0" encoding="utf-8"?>
<sst xmlns="http://schemas.openxmlformats.org/spreadsheetml/2006/main" count="170" uniqueCount="116">
  <si>
    <t>ks</t>
  </si>
  <si>
    <t>Celkem za</t>
  </si>
  <si>
    <t>Oživení a uvedení do provozu</t>
  </si>
  <si>
    <t>P.č.</t>
  </si>
  <si>
    <t>Označení</t>
  </si>
  <si>
    <t>MJ</t>
  </si>
  <si>
    <t>cena / MJ</t>
  </si>
  <si>
    <t>celkem (Kč)</t>
  </si>
  <si>
    <t>Montážní materiál</t>
  </si>
  <si>
    <t>Elektromontážní práce</t>
  </si>
  <si>
    <t>Služby</t>
  </si>
  <si>
    <t>Díl:</t>
  </si>
  <si>
    <t>soub.</t>
  </si>
  <si>
    <t>Mn.</t>
  </si>
  <si>
    <t>Stavba :</t>
  </si>
  <si>
    <t>Objekt :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</si>
  <si>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</si>
  <si>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</si>
  <si>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</si>
  <si>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</si>
  <si>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</si>
  <si>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</si>
  <si>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</si>
  <si>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</si>
  <si>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</si>
  <si>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</si>
  <si>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</si>
  <si>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</si>
  <si>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</si>
  <si>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</si>
  <si>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</si>
  <si>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</si>
  <si>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</si>
  <si>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</si>
  <si>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</si>
  <si>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</si>
  <si>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</si>
  <si>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</si>
  <si>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</si>
  <si>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</si>
  <si>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</si>
  <si>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</si>
  <si>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</si>
  <si>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</si>
  <si>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</si>
  <si>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</si>
  <si>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</si>
  <si>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</si>
  <si>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</si>
  <si>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</si>
  <si>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</si>
  <si>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</si>
  <si>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</si>
  <si>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</si>
  <si>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</si>
  <si>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</si>
  <si>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</si>
  <si>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</si>
  <si>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Celková cena bez DPH</t>
  </si>
  <si>
    <t>Celková cena s DPH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</si>
  <si>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</si>
  <si>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</si>
  <si>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</si>
  <si>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</si>
  <si>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</si>
  <si>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</si>
  <si>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</si>
  <si>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Polní instrumentace</t>
  </si>
  <si>
    <t>Řídící systém</t>
  </si>
  <si>
    <t>Rozváděče</t>
  </si>
  <si>
    <t>Výchozí revize elektro</t>
  </si>
  <si>
    <t>DPH - 21%</t>
  </si>
  <si>
    <t>Sleva</t>
  </si>
  <si>
    <t>Výrobce</t>
  </si>
  <si>
    <t>m</t>
  </si>
  <si>
    <t>Vodič CY6</t>
  </si>
  <si>
    <t>Kontrukce ocelová nosná</t>
  </si>
  <si>
    <t>Montáž prvků MaR</t>
  </si>
  <si>
    <t>DB</t>
  </si>
  <si>
    <t>hod</t>
  </si>
  <si>
    <t>Plovákový spínač zaplavení</t>
  </si>
  <si>
    <t>Ochran. pospojování plynové kotelny, VZT</t>
  </si>
  <si>
    <t>Pomocné montážní práce</t>
  </si>
  <si>
    <t>Řízení montáží a koordinace s ostaními profesemi</t>
  </si>
  <si>
    <t>Doprava, zařízení staveniště, VRN…</t>
  </si>
  <si>
    <t>Část :</t>
  </si>
  <si>
    <t>Část</t>
  </si>
  <si>
    <t>Investor:</t>
  </si>
  <si>
    <t>Roman Veselý</t>
  </si>
  <si>
    <t>Popis položky</t>
  </si>
  <si>
    <t>Externí displej pro regulátory, montáž do dveří rozvaděče</t>
  </si>
  <si>
    <t>Kombinovaný IO modul - 8AI, 8AO, 12DI, 6DO (RS485), šroubové svorky</t>
  </si>
  <si>
    <t>Výrobní projektová dokumentace</t>
  </si>
  <si>
    <t>Zakreslení skutečného stavu</t>
  </si>
  <si>
    <t>Ukončení a zapojení kabelů s vodiči do 1,5mm2</t>
  </si>
  <si>
    <t>Sdělovací kabel, PVC, Cu jádro,  2x1</t>
  </si>
  <si>
    <t>Sdělovací kabel, PVC, Cu jádro,  4x1</t>
  </si>
  <si>
    <t>Žlab kabelový 62/50 včetně víka a příslušenství</t>
  </si>
  <si>
    <t>Aplikační SW pro grafickou vizualizaci technologických zařízení  stávajících budov (Obrazovky, trendy, přehledy…)</t>
  </si>
  <si>
    <t>Uživatelský software pro regulátory - tvorba, parametrizace</t>
  </si>
  <si>
    <t>Detektor koncentrace CO, dvouúrovňový, napájení 230V, 2x výstupní kontakt</t>
  </si>
  <si>
    <t>Silový kabel, PVC, Cu jádro, 5x1,5</t>
  </si>
  <si>
    <t>Trubka instalační PVC D25mm, pevná</t>
  </si>
  <si>
    <t>Trubka instalační PVC D25mm, ohebná</t>
  </si>
  <si>
    <t>Podružný pomocný materiál (železné konstrukce, držáky, hmoždinky, vruty…)</t>
  </si>
  <si>
    <t>Elektroinstalační krabice, povrchová, plastová</t>
  </si>
  <si>
    <t>Test 1:1</t>
  </si>
  <si>
    <t xml:space="preserve">Univerzální regulátor podporující standardy BACnet IP, BACnet MS/TP, LonWorks, Panel-Bus, Meter-Bus, ModBus, 52 I/O, webserver, (integrované 4UI, 2AO, 4DI, 4DO), výstup pro displej </t>
  </si>
  <si>
    <t>Areál Mendelovy univerzity, Pila Olomučany, 
Rekonstrukce teplovodní kotelny na biomasu</t>
  </si>
  <si>
    <t>D.1.4.5 - Měření a regulace</t>
  </si>
  <si>
    <t xml:space="preserve">MENDELOVA UNIVERZITA v Brně, Zemědělská 1665/1 Černá Pole, 61300 Brno </t>
  </si>
  <si>
    <t>DT1</t>
  </si>
  <si>
    <t xml:space="preserve">Stávající rozváděč sříňový osazený (2000x1000x400), Pi 25kW, hlavní vypínač 63A, - výměna prvků MaR </t>
  </si>
  <si>
    <t>Demontáže stávajících prvků</t>
  </si>
  <si>
    <t>Výkaz výměr</t>
  </si>
  <si>
    <t>Rozváděč DT1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</si>
</sst>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30" x14ac:knownFonts="1">
    <font>
      <sz val="10"/>
      <name val="Arial CE"/>
      <charset val="238"/>
    </font>
    <font>
      <sz val="10"/>
      <name val="Arial CE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1"/>
      <color indexed="12"/>
      <name val="Arial CE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sz val="14"/>
      <name val="Arial CE"/>
      <family val="2"/>
      <charset val="238"/>
    </font>
    <font>
      <b/>
      <i/>
      <sz val="14"/>
      <name val="Arial CE"/>
      <family val="2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 CE"/>
      <charset val="238"/>
    </font>
    <font>
      <sz val="9"/>
      <name val="Arial"/>
      <family val="2"/>
    </font>
    <font>
      <u/>
      <sz val="8"/>
      <name val="Arial CE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b/>
      <i/>
      <sz val="8"/>
      <color indexed="12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family val="2"/>
      <charset val="238"/>
    </font>
    <font>
      <b/>
      <i/>
      <sz val="9"/>
      <name val="Arial CE"/>
      <charset val="238"/>
    </font>
    <font>
      <b/>
      <u/>
      <sz val="16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3">
    <xf numFmtId="0" fontId="0" fillId="0" borderId="0"/>
    <xf numFmtId="0" fontId="17" fillId="0" borderId="0"/>
    <xf numFmtId="0" fontId="1" fillId="0" borderId="0"/>
  </cellStyleXfs>
  <cellXfs count="221">
    <xf numFmtId="0" fontId="0" fillId="0" borderId="0" xfId="0"/>
    <xf numFmtId="0" fontId="11" fillId="0" borderId="1" xfId="0" applyFont="1" applyBorder="1" applyAlignment="1">
      <alignment horizontal="centerContinuous" vertical="center"/>
    </xf>
    <xf numFmtId="0" fontId="13" fillId="0" borderId="2" xfId="0" applyFont="1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/>
    </xf>
    <xf numFmtId="0" fontId="0" fillId="0" borderId="4" xfId="0" applyBorder="1" applyAlignment="1">
      <alignment horizontal="center" vertical="center"/>
    </xf>
    <xf numFmtId="0" fontId="1" fillId="0" borderId="0" xfId="2" applyAlignment="1">
      <alignment vertical="center"/>
    </xf>
    <xf numFmtId="0" fontId="9" fillId="0" borderId="0" xfId="2" applyFont="1" applyAlignment="1">
      <alignment horizontal="centerContinuous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8" fillId="2" borderId="10" xfId="2" applyFont="1" applyFill="1" applyBorder="1" applyAlignment="1">
      <alignment horizontal="center" vertical="center"/>
    </xf>
    <xf numFmtId="0" fontId="8" fillId="2" borderId="10" xfId="2" applyNumberFormat="1" applyFont="1" applyFill="1" applyBorder="1" applyAlignment="1">
      <alignment horizontal="center" vertical="center"/>
    </xf>
    <xf numFmtId="0" fontId="8" fillId="2" borderId="11" xfId="2" applyFont="1" applyFill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12" xfId="0" applyFont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5" fillId="3" borderId="18" xfId="2" applyFont="1" applyFill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center" vertical="center"/>
    </xf>
    <xf numFmtId="4" fontId="5" fillId="3" borderId="19" xfId="2" applyNumberFormat="1" applyFont="1" applyFill="1" applyBorder="1" applyAlignment="1">
      <alignment horizontal="right" vertical="center"/>
    </xf>
    <xf numFmtId="164" fontId="5" fillId="3" borderId="21" xfId="2" applyNumberFormat="1" applyFont="1" applyFill="1" applyBorder="1" applyAlignment="1">
      <alignment horizontal="right" vertical="center"/>
    </xf>
    <xf numFmtId="0" fontId="1" fillId="3" borderId="18" xfId="2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49" fontId="15" fillId="3" borderId="22" xfId="2" applyNumberFormat="1" applyFont="1" applyFill="1" applyBorder="1" applyAlignment="1">
      <alignment horizontal="left" vertical="center"/>
    </xf>
    <xf numFmtId="0" fontId="14" fillId="3" borderId="22" xfId="0" applyFont="1" applyFill="1" applyBorder="1" applyAlignment="1">
      <alignment horizontal="center" vertical="center"/>
    </xf>
    <xf numFmtId="0" fontId="14" fillId="3" borderId="22" xfId="0" applyFont="1" applyFill="1" applyBorder="1" applyAlignment="1">
      <alignment vertical="center"/>
    </xf>
    <xf numFmtId="164" fontId="15" fillId="3" borderId="23" xfId="2" applyNumberFormat="1" applyFont="1" applyFill="1" applyBorder="1" applyAlignment="1">
      <alignment horizontal="right" vertical="center"/>
    </xf>
    <xf numFmtId="0" fontId="14" fillId="0" borderId="8" xfId="0" applyFont="1" applyFill="1" applyBorder="1" applyAlignment="1">
      <alignment vertical="center"/>
    </xf>
    <xf numFmtId="49" fontId="15" fillId="0" borderId="8" xfId="2" applyNumberFormat="1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center" vertical="center"/>
    </xf>
    <xf numFmtId="164" fontId="15" fillId="0" borderId="24" xfId="2" applyNumberFormat="1" applyFont="1" applyFill="1" applyBorder="1" applyAlignment="1">
      <alignment horizontal="right" vertical="center"/>
    </xf>
    <xf numFmtId="0" fontId="14" fillId="3" borderId="25" xfId="0" applyFont="1" applyFill="1" applyBorder="1" applyAlignment="1">
      <alignment vertical="center"/>
    </xf>
    <xf numFmtId="49" fontId="15" fillId="3" borderId="25" xfId="2" applyNumberFormat="1" applyFont="1" applyFill="1" applyBorder="1" applyAlignment="1">
      <alignment horizontal="left" vertical="center"/>
    </xf>
    <xf numFmtId="0" fontId="14" fillId="3" borderId="25" xfId="0" applyFont="1" applyFill="1" applyBorder="1" applyAlignment="1">
      <alignment horizontal="center" vertical="center"/>
    </xf>
    <xf numFmtId="164" fontId="15" fillId="3" borderId="26" xfId="2" applyNumberFormat="1" applyFont="1" applyFill="1" applyBorder="1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2" applyAlignment="1">
      <alignment horizontal="center" vertical="center"/>
    </xf>
    <xf numFmtId="49" fontId="8" fillId="2" borderId="27" xfId="2" applyNumberFormat="1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0" fontId="16" fillId="4" borderId="32" xfId="0" applyFont="1" applyFill="1" applyBorder="1" applyAlignment="1">
      <alignment vertical="center"/>
    </xf>
    <xf numFmtId="0" fontId="1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28" xfId="0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49" fontId="12" fillId="3" borderId="29" xfId="0" applyNumberFormat="1" applyFont="1" applyFill="1" applyBorder="1" applyAlignment="1">
      <alignment vertical="center"/>
    </xf>
    <xf numFmtId="49" fontId="0" fillId="3" borderId="37" xfId="0" applyNumberFormat="1" applyFill="1" applyBorder="1" applyAlignment="1">
      <alignment vertical="center"/>
    </xf>
    <xf numFmtId="0" fontId="2" fillId="3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17" xfId="0" applyNumberFormat="1" applyBorder="1" applyAlignment="1">
      <alignment horizontal="left" vertical="center"/>
    </xf>
    <xf numFmtId="0" fontId="0" fillId="0" borderId="43" xfId="0" applyNumberFormat="1" applyBorder="1" applyAlignment="1">
      <alignment vertical="center"/>
    </xf>
    <xf numFmtId="0" fontId="0" fillId="0" borderId="44" xfId="0" applyNumberFormat="1" applyBorder="1" applyAlignment="1">
      <alignment vertical="center"/>
    </xf>
    <xf numFmtId="0" fontId="0" fillId="0" borderId="4" xfId="0" applyNumberFormat="1" applyBorder="1" applyAlignment="1">
      <alignment vertical="center"/>
    </xf>
    <xf numFmtId="0" fontId="0" fillId="0" borderId="0" xfId="0" applyNumberFormat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3" fontId="0" fillId="0" borderId="4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0" xfId="0" applyBorder="1" applyAlignment="1">
      <alignment vertical="center"/>
    </xf>
    <xf numFmtId="3" fontId="0" fillId="0" borderId="0" xfId="0" applyNumberFormat="1" applyAlignment="1">
      <alignment vertical="center"/>
    </xf>
    <xf numFmtId="0" fontId="3" fillId="0" borderId="5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52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55" xfId="0" applyBorder="1" applyAlignment="1">
      <alignment horizontal="centerContinuous" vertical="center"/>
    </xf>
    <xf numFmtId="0" fontId="3" fillId="0" borderId="54" xfId="0" applyFont="1" applyBorder="1" applyAlignment="1">
      <alignment horizontal="centerContinuous" vertical="center"/>
    </xf>
    <xf numFmtId="0" fontId="0" fillId="0" borderId="54" xfId="0" applyBorder="1" applyAlignment="1">
      <alignment horizontal="centerContinuous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Continuous" vertical="center"/>
    </xf>
    <xf numFmtId="0" fontId="0" fillId="0" borderId="57" xfId="0" applyBorder="1" applyAlignment="1">
      <alignment vertical="center"/>
    </xf>
    <xf numFmtId="0" fontId="0" fillId="0" borderId="58" xfId="0" applyBorder="1" applyAlignment="1">
      <alignment vertical="center"/>
    </xf>
    <xf numFmtId="3" fontId="0" fillId="0" borderId="59" xfId="0" applyNumberFormat="1" applyBorder="1" applyAlignment="1">
      <alignment vertical="center"/>
    </xf>
    <xf numFmtId="0" fontId="0" fillId="0" borderId="60" xfId="0" applyBorder="1" applyAlignment="1">
      <alignment vertical="center"/>
    </xf>
    <xf numFmtId="3" fontId="0" fillId="0" borderId="61" xfId="0" applyNumberFormat="1" applyBorder="1" applyAlignment="1">
      <alignment vertical="center"/>
    </xf>
    <xf numFmtId="0" fontId="0" fillId="0" borderId="62" xfId="0" applyBorder="1" applyAlignment="1">
      <alignment vertical="center"/>
    </xf>
    <xf numFmtId="3" fontId="0" fillId="0" borderId="52" xfId="0" applyNumberFormat="1" applyBorder="1" applyAlignment="1">
      <alignment vertical="center"/>
    </xf>
    <xf numFmtId="3" fontId="0" fillId="0" borderId="46" xfId="0" applyNumberFormat="1" applyBorder="1" applyAlignment="1">
      <alignment vertical="center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7" fillId="0" borderId="45" xfId="0" applyFont="1" applyBorder="1" applyAlignment="1">
      <alignment vertical="center"/>
    </xf>
    <xf numFmtId="3" fontId="0" fillId="0" borderId="65" xfId="0" applyNumberFormat="1" applyBorder="1" applyAlignment="1">
      <alignment vertical="center"/>
    </xf>
    <xf numFmtId="0" fontId="0" fillId="0" borderId="66" xfId="0" applyBorder="1" applyAlignment="1">
      <alignment vertical="center"/>
    </xf>
    <xf numFmtId="3" fontId="0" fillId="0" borderId="67" xfId="0" applyNumberFormat="1" applyBorder="1" applyAlignment="1">
      <alignment vertical="center"/>
    </xf>
    <xf numFmtId="0" fontId="0" fillId="0" borderId="68" xfId="0" applyBorder="1" applyAlignment="1">
      <alignment vertical="center"/>
    </xf>
    <xf numFmtId="0" fontId="0" fillId="4" borderId="40" xfId="0" applyFill="1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4" borderId="29" xfId="0" applyFill="1" applyBorder="1" applyAlignment="1">
      <alignment vertical="center"/>
    </xf>
    <xf numFmtId="14" fontId="16" fillId="4" borderId="0" xfId="0" applyNumberFormat="1" applyFont="1" applyFill="1" applyBorder="1" applyAlignment="1">
      <alignment horizontal="center" vertical="center"/>
    </xf>
    <xf numFmtId="0" fontId="0" fillId="0" borderId="43" xfId="0" applyNumberFormat="1" applyBorder="1" applyAlignment="1">
      <alignment horizontal="right" vertical="center"/>
    </xf>
    <xf numFmtId="164" fontId="0" fillId="0" borderId="48" xfId="0" applyNumberFormat="1" applyBorder="1" applyAlignment="1">
      <alignment vertical="center"/>
    </xf>
    <xf numFmtId="164" fontId="0" fillId="0" borderId="38" xfId="0" applyNumberFormat="1" applyBorder="1" applyAlignment="1">
      <alignment vertical="center"/>
    </xf>
    <xf numFmtId="0" fontId="13" fillId="3" borderId="66" xfId="0" applyFont="1" applyFill="1" applyBorder="1" applyAlignment="1">
      <alignment vertical="center"/>
    </xf>
    <xf numFmtId="0" fontId="13" fillId="3" borderId="67" xfId="0" applyFont="1" applyFill="1" applyBorder="1" applyAlignment="1">
      <alignment vertical="center"/>
    </xf>
    <xf numFmtId="0" fontId="13" fillId="3" borderId="69" xfId="0" applyFont="1" applyFill="1" applyBorder="1" applyAlignment="1">
      <alignment vertical="center"/>
    </xf>
    <xf numFmtId="164" fontId="13" fillId="3" borderId="68" xfId="0" applyNumberFormat="1" applyFont="1" applyFill="1" applyBorder="1" applyAlignment="1">
      <alignment vertical="center"/>
    </xf>
    <xf numFmtId="0" fontId="13" fillId="3" borderId="70" xfId="0" applyFont="1" applyFill="1" applyBorder="1" applyAlignment="1">
      <alignment vertical="center"/>
    </xf>
    <xf numFmtId="0" fontId="13" fillId="0" borderId="0" xfId="0" applyFont="1" applyAlignment="1">
      <alignment vertical="center"/>
    </xf>
    <xf numFmtId="0" fontId="18" fillId="0" borderId="15" xfId="0" applyFont="1" applyFill="1" applyBorder="1" applyAlignment="1">
      <alignment horizontal="left" vertical="center" wrapText="1"/>
    </xf>
    <xf numFmtId="0" fontId="9" fillId="0" borderId="0" xfId="2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9" fillId="0" borderId="15" xfId="0" applyFont="1" applyFill="1" applyBorder="1" applyAlignment="1">
      <alignment horizontal="right" vertical="center"/>
    </xf>
    <xf numFmtId="0" fontId="20" fillId="0" borderId="15" xfId="0" applyFont="1" applyFill="1" applyBorder="1" applyAlignment="1">
      <alignment horizontal="right" vertical="center" wrapText="1"/>
    </xf>
    <xf numFmtId="0" fontId="21" fillId="0" borderId="0" xfId="2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4" fillId="2" borderId="10" xfId="2" applyFont="1" applyFill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2" fillId="3" borderId="19" xfId="2" applyFont="1" applyFill="1" applyBorder="1" applyAlignment="1">
      <alignment horizontal="center" vertical="center"/>
    </xf>
    <xf numFmtId="49" fontId="22" fillId="3" borderId="22" xfId="2" applyNumberFormat="1" applyFont="1" applyFill="1" applyBorder="1" applyAlignment="1">
      <alignment horizontal="center" vertical="center"/>
    </xf>
    <xf numFmtId="49" fontId="22" fillId="0" borderId="8" xfId="2" applyNumberFormat="1" applyFont="1" applyFill="1" applyBorder="1" applyAlignment="1">
      <alignment horizontal="center" vertical="center"/>
    </xf>
    <xf numFmtId="49" fontId="22" fillId="3" borderId="25" xfId="2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0" borderId="0" xfId="2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12" xfId="0" applyFont="1" applyBorder="1" applyAlignment="1">
      <alignment vertical="center"/>
    </xf>
    <xf numFmtId="49" fontId="22" fillId="3" borderId="22" xfId="2" applyNumberFormat="1" applyFont="1" applyFill="1" applyBorder="1" applyAlignment="1">
      <alignment horizontal="left" vertical="center"/>
    </xf>
    <xf numFmtId="0" fontId="4" fillId="0" borderId="8" xfId="0" applyFont="1" applyFill="1" applyBorder="1" applyAlignment="1">
      <alignment vertical="center"/>
    </xf>
    <xf numFmtId="0" fontId="4" fillId="3" borderId="25" xfId="0" applyFont="1" applyFill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vertical="center"/>
    </xf>
    <xf numFmtId="0" fontId="19" fillId="0" borderId="16" xfId="0" applyFont="1" applyFill="1" applyBorder="1" applyAlignment="1">
      <alignment horizontal="center" vertical="center"/>
    </xf>
    <xf numFmtId="0" fontId="19" fillId="0" borderId="15" xfId="0" applyFont="1" applyBorder="1" applyAlignment="1">
      <alignment vertical="center" wrapText="1"/>
    </xf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9" xfId="0" applyFont="1" applyBorder="1" applyAlignment="1">
      <alignment horizontal="center" vertical="center"/>
    </xf>
    <xf numFmtId="0" fontId="28" fillId="3" borderId="18" xfId="2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10" fillId="0" borderId="15" xfId="0" applyFont="1" applyBorder="1" applyAlignment="1">
      <alignment horizontal="center" vertical="center" wrapText="1"/>
    </xf>
    <xf numFmtId="49" fontId="22" fillId="3" borderId="19" xfId="2" applyNumberFormat="1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5" xfId="0" applyFill="1" applyBorder="1" applyAlignment="1">
      <alignment horizontal="right" vertical="center"/>
    </xf>
    <xf numFmtId="0" fontId="0" fillId="0" borderId="17" xfId="0" applyFill="1" applyBorder="1" applyAlignment="1">
      <alignment horizontal="right" vertical="center"/>
    </xf>
    <xf numFmtId="0" fontId="19" fillId="0" borderId="2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2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0" fillId="0" borderId="14" xfId="0" applyFill="1" applyBorder="1" applyAlignment="1">
      <alignment horizontal="right" vertical="center"/>
    </xf>
    <xf numFmtId="0" fontId="10" fillId="0" borderId="16" xfId="0" applyFont="1" applyFill="1" applyBorder="1" applyAlignment="1">
      <alignment vertical="center" wrapText="1"/>
    </xf>
    <xf numFmtId="0" fontId="10" fillId="0" borderId="15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vertical="center"/>
    </xf>
    <xf numFmtId="0" fontId="10" fillId="0" borderId="16" xfId="2" applyFont="1" applyFill="1" applyBorder="1" applyAlignment="1">
      <alignment vertical="center" shrinkToFit="1"/>
    </xf>
    <xf numFmtId="0" fontId="10" fillId="0" borderId="15" xfId="2" applyFont="1" applyFill="1" applyBorder="1" applyAlignment="1">
      <alignment horizontal="center" vertical="center" shrinkToFit="1"/>
    </xf>
    <xf numFmtId="0" fontId="2" fillId="0" borderId="5" xfId="2" applyFont="1" applyFill="1" applyBorder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 wrapText="1"/>
    </xf>
    <xf numFmtId="0" fontId="2" fillId="0" borderId="0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vertical="center"/>
    </xf>
    <xf numFmtId="0" fontId="2" fillId="0" borderId="8" xfId="2" applyFont="1" applyFill="1" applyBorder="1" applyAlignment="1">
      <alignment horizontal="center" vertical="center"/>
    </xf>
    <xf numFmtId="0" fontId="18" fillId="0" borderId="15" xfId="0" applyFont="1" applyBorder="1" applyAlignment="1">
      <alignment horizontal="left" vertical="center" wrapText="1"/>
    </xf>
    <xf numFmtId="0" fontId="19" fillId="0" borderId="15" xfId="0" applyFont="1" applyBorder="1" applyAlignment="1">
      <alignment vertical="center"/>
    </xf>
    <xf numFmtId="0" fontId="10" fillId="0" borderId="15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vertical="center"/>
    </xf>
    <xf numFmtId="0" fontId="19" fillId="0" borderId="29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right" vertical="center"/>
    </xf>
    <xf numFmtId="0" fontId="10" fillId="0" borderId="15" xfId="2" applyFont="1" applyFill="1" applyBorder="1" applyAlignment="1">
      <alignment horizontal="center" vertical="center" shrinkToFit="1"/>
    </xf>
    <xf numFmtId="0" fontId="18" fillId="0" borderId="15" xfId="0" applyFont="1" applyFill="1" applyBorder="1" applyAlignment="1">
      <alignment horizontal="left" vertical="center" wrapText="1"/>
    </xf>
    <xf numFmtId="0" fontId="19" fillId="0" borderId="16" xfId="0" applyFont="1" applyFill="1" applyBorder="1" applyAlignment="1">
      <alignment horizontal="center" vertical="center"/>
    </xf>
    <xf numFmtId="0" fontId="19" fillId="0" borderId="15" xfId="0" applyFont="1" applyFill="1" applyBorder="1" applyAlignment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2" fillId="3" borderId="50" xfId="0" applyFont="1" applyFill="1" applyBorder="1" applyAlignment="1">
      <alignment horizontal="left" vertical="center" wrapText="1"/>
    </xf>
    <xf numFmtId="0" fontId="2" fillId="3" borderId="5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8" fillId="0" borderId="46" xfId="0" applyFont="1" applyBorder="1" applyAlignment="1">
      <alignment horizontal="left" vertical="center"/>
    </xf>
    <xf numFmtId="0" fontId="8" fillId="0" borderId="71" xfId="0" applyFont="1" applyBorder="1" applyAlignment="1">
      <alignment horizontal="left" vertical="center"/>
    </xf>
    <xf numFmtId="49" fontId="1" fillId="0" borderId="73" xfId="2" applyNumberFormat="1" applyFont="1" applyBorder="1" applyAlignment="1">
      <alignment horizontal="center" vertical="center"/>
    </xf>
    <xf numFmtId="49" fontId="1" fillId="0" borderId="8" xfId="2" applyNumberFormat="1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 shrinkToFit="1"/>
    </xf>
    <xf numFmtId="0" fontId="3" fillId="0" borderId="8" xfId="2" applyFont="1" applyBorder="1" applyAlignment="1">
      <alignment horizontal="center" vertical="center" shrinkToFit="1"/>
    </xf>
    <xf numFmtId="0" fontId="3" fillId="0" borderId="74" xfId="2" applyFont="1" applyBorder="1" applyAlignment="1">
      <alignment horizontal="center" vertical="center" shrinkToFit="1"/>
    </xf>
    <xf numFmtId="0" fontId="1" fillId="0" borderId="72" xfId="2" applyFont="1" applyBorder="1" applyAlignment="1">
      <alignment horizontal="center" vertical="center"/>
    </xf>
    <xf numFmtId="0" fontId="1" fillId="0" borderId="5" xfId="2" applyFont="1" applyBorder="1" applyAlignment="1">
      <alignment horizontal="center" vertical="center"/>
    </xf>
    <xf numFmtId="0" fontId="1" fillId="0" borderId="75" xfId="2" applyFont="1" applyBorder="1" applyAlignment="1">
      <alignment horizontal="center" vertical="center"/>
    </xf>
    <xf numFmtId="0" fontId="1" fillId="0" borderId="0" xfId="2" applyFont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16" fillId="0" borderId="6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7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0" xfId="2" applyFont="1" applyBorder="1" applyAlignment="1">
      <alignment horizontal="center" vertical="center"/>
    </xf>
    <xf numFmtId="0" fontId="16" fillId="0" borderId="76" xfId="2" applyFont="1" applyBorder="1" applyAlignment="1">
      <alignment horizontal="center" vertical="center"/>
    </xf>
  </cellXfs>
  <cellStyles count="3">
    <cellStyle name="Normal_cenik02" xfId="1" xr:uid="{00000000-0005-0000-0000-000000000000}"/>
    <cellStyle name="Normální" xfId="0" builtinId="0"/>
    <cellStyle name="normální_POL.XLS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rekk\JAREKK_E\nab&#237;dky%202002\Elektro%20Brno\MOU%20Brno\PET\K%20SO%20001%20Adaptace%20prostor%20pro%20um&#237;s.%20vy&#353;.%20P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S</v>
          </cell>
          <cell r="C4" t="str">
            <v>O 001 Adaptace prost. pro umístění vyšetř. PET</v>
          </cell>
        </row>
        <row r="6">
          <cell r="A6" t="str">
            <v>-165787</v>
          </cell>
          <cell r="C6" t="str">
            <v>MOÚ Žlutý kopec</v>
          </cell>
        </row>
      </sheetData>
      <sheetData sheetId="1">
        <row r="14">
          <cell r="E14">
            <v>0</v>
          </cell>
          <cell r="F14">
            <v>0</v>
          </cell>
          <cell r="G14">
            <v>153327</v>
          </cell>
          <cell r="H14">
            <v>28886.73</v>
          </cell>
          <cell r="I14">
            <v>26567.199999999997</v>
          </cell>
        </row>
        <row r="27">
          <cell r="H27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zoomScaleNormal="100" zoomScaleSheetLayoutView="100" workbookViewId="0">
      <selection activeCell="B28" sqref="B28"/>
    </sheetView>
  </sheetViews>
  <sheetFormatPr defaultRowHeight="12.75" x14ac:dyDescent="0.2"/>
  <cols>
    <col min="1" max="1" width="2" style="8" customWidth="1"/>
    <col min="2" max="2" width="15" style="8" customWidth="1"/>
    <col min="3" max="3" width="15.85546875" style="8" customWidth="1"/>
    <col min="4" max="4" width="14.5703125" style="8" customWidth="1"/>
    <col min="5" max="5" width="24.42578125" style="8" customWidth="1"/>
    <col min="6" max="6" width="16.42578125" style="8" customWidth="1"/>
    <col min="7" max="7" width="15.28515625" style="8" hidden="1" customWidth="1"/>
    <col min="8" max="16384" width="9.140625" style="8"/>
  </cols>
  <sheetData>
    <row r="1" spans="1:57" ht="21.75" customHeight="1" x14ac:dyDescent="0.2">
      <c r="A1" s="45" t="s">
        <v>16</v>
      </c>
      <c r="B1" s="46"/>
      <c r="C1" s="46"/>
      <c r="D1" s="46"/>
      <c r="E1" s="46"/>
      <c r="F1" s="46"/>
      <c r="G1" s="46"/>
    </row>
    <row r="2" spans="1:57" ht="15.2" customHeight="1" thickBot="1" x14ac:dyDescent="0.25"/>
    <row r="3" spans="1:57" ht="12.95" customHeight="1" x14ac:dyDescent="0.2">
      <c r="A3" s="47" t="s">
        <v>15</v>
      </c>
      <c r="B3" s="48"/>
      <c r="C3" s="49" t="s">
        <v>17</v>
      </c>
      <c r="D3" s="49"/>
      <c r="E3" s="49"/>
      <c r="F3" s="50" t="s">
        <v>18</v>
      </c>
      <c r="G3" s="51"/>
    </row>
    <row r="4" spans="1:57" ht="46.5" customHeight="1" x14ac:dyDescent="0.2">
      <c r="A4" s="52"/>
      <c r="B4" s="53"/>
      <c r="C4" s="199" t="str">
        <f>Rozpocet!C3</f>
        <v>Areál Mendelovy univerzity, Pila Olomučany, 
Rekonstrukce teplovodní kotelny na biomasu</v>
      </c>
      <c r="D4" s="200"/>
      <c r="E4" s="200"/>
      <c r="F4" s="56"/>
      <c r="G4" s="57"/>
    </row>
    <row r="5" spans="1:57" ht="12.95" customHeight="1" x14ac:dyDescent="0.2">
      <c r="A5" s="58" t="s">
        <v>14</v>
      </c>
      <c r="B5" s="59"/>
      <c r="C5" s="60" t="s">
        <v>19</v>
      </c>
      <c r="D5" s="60"/>
      <c r="E5" s="60"/>
      <c r="F5" s="61" t="s">
        <v>20</v>
      </c>
      <c r="G5" s="62"/>
    </row>
    <row r="6" spans="1:57" ht="21.75" customHeight="1" x14ac:dyDescent="0.2">
      <c r="A6" s="52"/>
      <c r="B6" s="53"/>
      <c r="C6" s="54" t="str">
        <f>Rozpocet!C4</f>
        <v>D.1.4.5 - Měření a regulace</v>
      </c>
      <c r="D6" s="55"/>
      <c r="E6" s="55"/>
      <c r="F6" s="63"/>
      <c r="G6" s="57"/>
    </row>
    <row r="7" spans="1:57" x14ac:dyDescent="0.2">
      <c r="A7" s="58" t="s">
        <v>21</v>
      </c>
      <c r="B7" s="60"/>
      <c r="C7" s="203" t="s">
        <v>88</v>
      </c>
      <c r="D7" s="204"/>
      <c r="E7" s="64" t="s">
        <v>22</v>
      </c>
      <c r="F7" s="65"/>
      <c r="G7" s="66">
        <v>0</v>
      </c>
      <c r="H7" s="67"/>
      <c r="I7" s="67"/>
    </row>
    <row r="8" spans="1:57" x14ac:dyDescent="0.2">
      <c r="A8" s="58" t="s">
        <v>23</v>
      </c>
      <c r="B8" s="60"/>
      <c r="C8" s="203"/>
      <c r="D8" s="204"/>
      <c r="E8" s="68" t="s">
        <v>24</v>
      </c>
      <c r="F8" s="69"/>
      <c r="G8" s="70">
        <f>IF(PocetMJ=0,,ROUND((F30+F32)/PocetMJ,1))</f>
        <v>0</v>
      </c>
    </row>
    <row r="9" spans="1:57" x14ac:dyDescent="0.2">
      <c r="A9" s="71" t="s">
        <v>25</v>
      </c>
      <c r="B9" s="72"/>
      <c r="C9" s="72"/>
      <c r="D9" s="72"/>
      <c r="E9" s="73" t="s">
        <v>26</v>
      </c>
      <c r="F9" s="74"/>
      <c r="G9" s="75"/>
    </row>
    <row r="10" spans="1:57" x14ac:dyDescent="0.2">
      <c r="A10" s="76" t="s">
        <v>27</v>
      </c>
      <c r="B10" s="77"/>
      <c r="C10" s="77"/>
      <c r="D10" s="77"/>
      <c r="E10" s="17" t="s">
        <v>28</v>
      </c>
      <c r="F10" s="56"/>
      <c r="G10" s="57"/>
      <c r="BA10" s="78"/>
      <c r="BB10" s="78"/>
      <c r="BC10" s="78"/>
      <c r="BD10" s="78"/>
      <c r="BE10" s="78"/>
    </row>
    <row r="11" spans="1:57" x14ac:dyDescent="0.2">
      <c r="A11" s="76"/>
      <c r="B11" s="77"/>
      <c r="C11" s="77"/>
      <c r="D11" s="77"/>
      <c r="E11" s="79"/>
      <c r="F11" s="80"/>
      <c r="G11" s="81"/>
    </row>
    <row r="12" spans="1:57" ht="28.5" customHeight="1" thickBot="1" x14ac:dyDescent="0.25">
      <c r="A12" s="1" t="s">
        <v>29</v>
      </c>
      <c r="B12" s="2"/>
      <c r="C12" s="2"/>
      <c r="D12" s="2"/>
      <c r="E12" s="3"/>
      <c r="F12" s="4"/>
      <c r="G12" s="5"/>
    </row>
    <row r="13" spans="1:57" ht="17.25" customHeight="1" thickBot="1" x14ac:dyDescent="0.25">
      <c r="A13" s="82" t="s">
        <v>30</v>
      </c>
      <c r="B13" s="83"/>
      <c r="C13" s="84"/>
      <c r="D13" s="85" t="s">
        <v>31</v>
      </c>
      <c r="E13" s="86"/>
      <c r="F13" s="87"/>
      <c r="G13" s="88"/>
    </row>
    <row r="14" spans="1:57" ht="15.95" customHeight="1" x14ac:dyDescent="0.2">
      <c r="A14" s="89"/>
      <c r="B14" s="90" t="s">
        <v>32</v>
      </c>
      <c r="C14" s="91">
        <f>Rozpocet!H15+Rozpocet!H19+Rozpocet!H22+Rozpocet!H35</f>
        <v>0</v>
      </c>
      <c r="D14" s="92" t="s">
        <v>60</v>
      </c>
      <c r="E14" s="93"/>
      <c r="F14" s="94">
        <v>0</v>
      </c>
      <c r="G14" s="95"/>
    </row>
    <row r="15" spans="1:57" ht="15.95" customHeight="1" x14ac:dyDescent="0.2">
      <c r="A15" s="89" t="s">
        <v>33</v>
      </c>
      <c r="B15" s="90" t="s">
        <v>34</v>
      </c>
      <c r="C15" s="91">
        <f>Rozpocet!H50+Rozpocet!H59</f>
        <v>0</v>
      </c>
      <c r="D15" s="71" t="s">
        <v>61</v>
      </c>
      <c r="E15" s="96"/>
      <c r="F15" s="74">
        <v>0</v>
      </c>
      <c r="G15" s="95"/>
    </row>
    <row r="16" spans="1:57" ht="15.95" customHeight="1" x14ac:dyDescent="0.2">
      <c r="A16" s="89" t="s">
        <v>35</v>
      </c>
      <c r="B16" s="90" t="s">
        <v>36</v>
      </c>
      <c r="C16" s="91">
        <v>0</v>
      </c>
      <c r="D16" s="71" t="s">
        <v>62</v>
      </c>
      <c r="E16" s="96"/>
      <c r="F16" s="74">
        <v>0</v>
      </c>
      <c r="G16" s="95"/>
    </row>
    <row r="17" spans="1:7" ht="15.95" customHeight="1" x14ac:dyDescent="0.2">
      <c r="A17" s="97" t="s">
        <v>37</v>
      </c>
      <c r="B17" s="90" t="s">
        <v>38</v>
      </c>
      <c r="C17" s="91">
        <v>0</v>
      </c>
      <c r="D17" s="71" t="s">
        <v>63</v>
      </c>
      <c r="E17" s="96"/>
      <c r="F17" s="74">
        <v>0</v>
      </c>
      <c r="G17" s="95"/>
    </row>
    <row r="18" spans="1:7" ht="15.95" customHeight="1" x14ac:dyDescent="0.2">
      <c r="A18" s="98" t="s">
        <v>39</v>
      </c>
      <c r="B18" s="90"/>
      <c r="C18" s="91">
        <f>SUM(C14:C17)</f>
        <v>0</v>
      </c>
      <c r="D18" s="99" t="s">
        <v>64</v>
      </c>
      <c r="E18" s="96"/>
      <c r="F18" s="74">
        <v>0</v>
      </c>
      <c r="G18" s="95"/>
    </row>
    <row r="19" spans="1:7" ht="15.95" customHeight="1" x14ac:dyDescent="0.2">
      <c r="A19" s="98"/>
      <c r="B19" s="90"/>
      <c r="C19" s="91"/>
      <c r="D19" s="71" t="s">
        <v>65</v>
      </c>
      <c r="E19" s="96"/>
      <c r="F19" s="74">
        <v>0</v>
      </c>
      <c r="G19" s="95"/>
    </row>
    <row r="20" spans="1:7" ht="15.95" customHeight="1" x14ac:dyDescent="0.2">
      <c r="A20" s="98"/>
      <c r="B20" s="90"/>
      <c r="C20" s="91"/>
      <c r="D20" s="71" t="s">
        <v>72</v>
      </c>
      <c r="E20" s="96"/>
      <c r="F20" s="74">
        <v>0</v>
      </c>
      <c r="G20" s="95"/>
    </row>
    <row r="21" spans="1:7" ht="15.95" customHeight="1" x14ac:dyDescent="0.2">
      <c r="A21" s="98" t="s">
        <v>40</v>
      </c>
      <c r="B21" s="90"/>
      <c r="C21" s="91">
        <v>0</v>
      </c>
      <c r="D21" s="71" t="s">
        <v>66</v>
      </c>
      <c r="E21" s="96"/>
      <c r="F21" s="74">
        <v>0</v>
      </c>
      <c r="G21" s="95"/>
    </row>
    <row r="22" spans="1:7" ht="15.95" customHeight="1" x14ac:dyDescent="0.2">
      <c r="A22" s="76" t="s">
        <v>41</v>
      </c>
      <c r="B22" s="77"/>
      <c r="C22" s="91">
        <f>C18+C21</f>
        <v>0</v>
      </c>
      <c r="D22" s="71" t="s">
        <v>42</v>
      </c>
      <c r="E22" s="96"/>
      <c r="F22" s="74">
        <v>0</v>
      </c>
      <c r="G22" s="95">
        <f>G23-SUM(G14:G21)</f>
        <v>0</v>
      </c>
    </row>
    <row r="23" spans="1:7" ht="15.95" customHeight="1" thickBot="1" x14ac:dyDescent="0.25">
      <c r="A23" s="71" t="s">
        <v>43</v>
      </c>
      <c r="B23" s="72"/>
      <c r="C23" s="100">
        <f>C22+G23+F23</f>
        <v>0</v>
      </c>
      <c r="D23" s="101" t="s">
        <v>44</v>
      </c>
      <c r="E23" s="102"/>
      <c r="F23" s="103">
        <f>SUM(F14:F22)</f>
        <v>0</v>
      </c>
      <c r="G23" s="95">
        <v>0</v>
      </c>
    </row>
    <row r="24" spans="1:7" x14ac:dyDescent="0.2">
      <c r="A24" s="47" t="s">
        <v>45</v>
      </c>
      <c r="B24" s="49"/>
      <c r="C24" s="13" t="s">
        <v>46</v>
      </c>
      <c r="D24" s="49"/>
      <c r="E24" s="13" t="s">
        <v>47</v>
      </c>
      <c r="F24" s="50"/>
      <c r="G24" s="51"/>
    </row>
    <row r="25" spans="1:7" x14ac:dyDescent="0.2">
      <c r="A25" s="104"/>
      <c r="B25" s="44" t="s">
        <v>88</v>
      </c>
      <c r="C25" s="68" t="s">
        <v>48</v>
      </c>
      <c r="D25" s="60"/>
      <c r="E25" s="68" t="s">
        <v>48</v>
      </c>
      <c r="F25" s="69"/>
      <c r="G25" s="62"/>
    </row>
    <row r="26" spans="1:7" x14ac:dyDescent="0.2">
      <c r="A26" s="76" t="s">
        <v>49</v>
      </c>
      <c r="B26" s="105"/>
      <c r="C26" s="17" t="s">
        <v>49</v>
      </c>
      <c r="D26" s="77"/>
      <c r="E26" s="17" t="s">
        <v>49</v>
      </c>
      <c r="F26" s="56"/>
      <c r="G26" s="57"/>
    </row>
    <row r="27" spans="1:7" x14ac:dyDescent="0.2">
      <c r="A27" s="106"/>
      <c r="B27" s="107">
        <v>44098</v>
      </c>
      <c r="C27" s="17" t="s">
        <v>50</v>
      </c>
      <c r="D27" s="77"/>
      <c r="E27" s="17" t="s">
        <v>51</v>
      </c>
      <c r="F27" s="56"/>
      <c r="G27" s="57"/>
    </row>
    <row r="28" spans="1:7" x14ac:dyDescent="0.2">
      <c r="A28" s="76"/>
      <c r="B28" s="77"/>
      <c r="C28" s="17"/>
      <c r="D28" s="77"/>
      <c r="E28" s="17"/>
      <c r="F28" s="56"/>
      <c r="G28" s="57"/>
    </row>
    <row r="29" spans="1:7" ht="97.5" customHeight="1" x14ac:dyDescent="0.2">
      <c r="A29" s="76"/>
      <c r="B29" s="77"/>
      <c r="C29" s="17"/>
      <c r="D29" s="77"/>
      <c r="E29" s="17"/>
      <c r="F29" s="56"/>
      <c r="G29" s="57"/>
    </row>
    <row r="30" spans="1:7" x14ac:dyDescent="0.2">
      <c r="A30" s="58" t="s">
        <v>52</v>
      </c>
      <c r="B30" s="60"/>
      <c r="C30" s="108">
        <v>15</v>
      </c>
      <c r="D30" s="60" t="s">
        <v>53</v>
      </c>
      <c r="E30" s="68"/>
      <c r="F30" s="109">
        <v>0</v>
      </c>
      <c r="G30" s="62"/>
    </row>
    <row r="31" spans="1:7" x14ac:dyDescent="0.2">
      <c r="A31" s="58" t="s">
        <v>54</v>
      </c>
      <c r="B31" s="60"/>
      <c r="C31" s="108">
        <v>15</v>
      </c>
      <c r="D31" s="60" t="s">
        <v>53</v>
      </c>
      <c r="E31" s="68"/>
      <c r="F31" s="110">
        <f>Zaklad5*0.05</f>
        <v>0</v>
      </c>
      <c r="G31" s="75"/>
    </row>
    <row r="32" spans="1:7" x14ac:dyDescent="0.2">
      <c r="A32" s="58" t="s">
        <v>52</v>
      </c>
      <c r="B32" s="60"/>
      <c r="C32" s="108">
        <v>21</v>
      </c>
      <c r="D32" s="60" t="s">
        <v>53</v>
      </c>
      <c r="E32" s="68"/>
      <c r="F32" s="109">
        <f>C23</f>
        <v>0</v>
      </c>
      <c r="G32" s="62"/>
    </row>
    <row r="33" spans="1:8" x14ac:dyDescent="0.2">
      <c r="A33" s="58" t="s">
        <v>54</v>
      </c>
      <c r="B33" s="60"/>
      <c r="C33" s="108">
        <v>21</v>
      </c>
      <c r="D33" s="60" t="s">
        <v>53</v>
      </c>
      <c r="E33" s="68"/>
      <c r="F33" s="110">
        <f>ROUND(PRODUCT(F32,C33/100),1)</f>
        <v>0</v>
      </c>
      <c r="G33" s="75"/>
    </row>
    <row r="34" spans="1:8" s="116" customFormat="1" ht="19.5" customHeight="1" thickBot="1" x14ac:dyDescent="0.25">
      <c r="A34" s="111" t="s">
        <v>55</v>
      </c>
      <c r="B34" s="112"/>
      <c r="C34" s="112"/>
      <c r="D34" s="112"/>
      <c r="E34" s="113"/>
      <c r="F34" s="114">
        <f>CEILING(SUM(F30:F33),1)</f>
        <v>0</v>
      </c>
      <c r="G34" s="115"/>
    </row>
    <row r="36" spans="1:8" x14ac:dyDescent="0.2">
      <c r="A36" s="8" t="s">
        <v>56</v>
      </c>
      <c r="H36" s="8" t="s">
        <v>57</v>
      </c>
    </row>
    <row r="37" spans="1:8" ht="14.25" customHeight="1" x14ac:dyDescent="0.2">
      <c r="B37" s="202"/>
      <c r="C37" s="202"/>
      <c r="D37" s="202"/>
      <c r="E37" s="202"/>
      <c r="F37" s="202"/>
      <c r="G37" s="202"/>
      <c r="H37" s="8" t="s">
        <v>57</v>
      </c>
    </row>
    <row r="38" spans="1:8" ht="12.75" customHeight="1" x14ac:dyDescent="0.2">
      <c r="B38" s="202"/>
      <c r="C38" s="202"/>
      <c r="D38" s="202"/>
      <c r="E38" s="202"/>
      <c r="F38" s="202"/>
      <c r="G38" s="202"/>
      <c r="H38" s="8" t="s">
        <v>57</v>
      </c>
    </row>
    <row r="39" spans="1:8" x14ac:dyDescent="0.2">
      <c r="B39" s="202"/>
      <c r="C39" s="202"/>
      <c r="D39" s="202"/>
      <c r="E39" s="202"/>
      <c r="F39" s="202"/>
      <c r="G39" s="202"/>
      <c r="H39" s="8" t="s">
        <v>57</v>
      </c>
    </row>
    <row r="40" spans="1:8" x14ac:dyDescent="0.2">
      <c r="B40" s="202"/>
      <c r="C40" s="202"/>
      <c r="D40" s="202"/>
      <c r="E40" s="202"/>
      <c r="F40" s="202"/>
      <c r="G40" s="202"/>
      <c r="H40" s="8" t="s">
        <v>57</v>
      </c>
    </row>
    <row r="41" spans="1:8" x14ac:dyDescent="0.2">
      <c r="B41" s="202"/>
      <c r="C41" s="202"/>
      <c r="D41" s="202"/>
      <c r="E41" s="202"/>
      <c r="F41" s="202"/>
      <c r="G41" s="202"/>
      <c r="H41" s="8" t="s">
        <v>57</v>
      </c>
    </row>
    <row r="42" spans="1:8" x14ac:dyDescent="0.2">
      <c r="B42" s="202"/>
      <c r="C42" s="202"/>
      <c r="D42" s="202"/>
      <c r="E42" s="202"/>
      <c r="F42" s="202"/>
      <c r="G42" s="202"/>
      <c r="H42" s="8" t="s">
        <v>57</v>
      </c>
    </row>
    <row r="43" spans="1:8" x14ac:dyDescent="0.2">
      <c r="B43" s="202"/>
      <c r="C43" s="202"/>
      <c r="D43" s="202"/>
      <c r="E43" s="202"/>
      <c r="F43" s="202"/>
      <c r="G43" s="202"/>
      <c r="H43" s="8" t="s">
        <v>57</v>
      </c>
    </row>
    <row r="44" spans="1:8" x14ac:dyDescent="0.2">
      <c r="B44" s="202"/>
      <c r="C44" s="202"/>
      <c r="D44" s="202"/>
      <c r="E44" s="202"/>
      <c r="F44" s="202"/>
      <c r="G44" s="202"/>
      <c r="H44" s="8" t="s">
        <v>57</v>
      </c>
    </row>
    <row r="45" spans="1:8" x14ac:dyDescent="0.2">
      <c r="B45" s="202"/>
      <c r="C45" s="202"/>
      <c r="D45" s="202"/>
      <c r="E45" s="202"/>
      <c r="F45" s="202"/>
      <c r="G45" s="202"/>
      <c r="H45" s="8" t="s">
        <v>57</v>
      </c>
    </row>
    <row r="46" spans="1:8" x14ac:dyDescent="0.2">
      <c r="B46" s="201"/>
      <c r="C46" s="201"/>
      <c r="D46" s="201"/>
      <c r="E46" s="201"/>
      <c r="F46" s="201"/>
      <c r="G46" s="201"/>
    </row>
    <row r="47" spans="1:8" x14ac:dyDescent="0.2">
      <c r="B47" s="201"/>
      <c r="C47" s="201"/>
      <c r="D47" s="201"/>
      <c r="E47" s="201"/>
      <c r="F47" s="201"/>
      <c r="G47" s="201"/>
    </row>
    <row r="48" spans="1:8" x14ac:dyDescent="0.2">
      <c r="B48" s="201"/>
      <c r="C48" s="201"/>
      <c r="D48" s="201"/>
      <c r="E48" s="201"/>
      <c r="F48" s="201"/>
      <c r="G48" s="201"/>
    </row>
    <row r="49" spans="2:7" x14ac:dyDescent="0.2">
      <c r="B49" s="201"/>
      <c r="C49" s="201"/>
      <c r="D49" s="201"/>
      <c r="E49" s="201"/>
      <c r="F49" s="201"/>
      <c r="G49" s="201"/>
    </row>
    <row r="50" spans="2:7" x14ac:dyDescent="0.2">
      <c r="B50" s="201"/>
      <c r="C50" s="201"/>
      <c r="D50" s="201"/>
      <c r="E50" s="201"/>
      <c r="F50" s="201"/>
      <c r="G50" s="201"/>
    </row>
    <row r="51" spans="2:7" x14ac:dyDescent="0.2">
      <c r="B51" s="201"/>
      <c r="C51" s="201"/>
      <c r="D51" s="201"/>
      <c r="E51" s="201"/>
      <c r="F51" s="201"/>
      <c r="G51" s="201"/>
    </row>
    <row r="52" spans="2:7" x14ac:dyDescent="0.2">
      <c r="B52" s="201"/>
      <c r="C52" s="201"/>
      <c r="D52" s="201"/>
      <c r="E52" s="201"/>
      <c r="F52" s="201"/>
      <c r="G52" s="201"/>
    </row>
    <row r="53" spans="2:7" x14ac:dyDescent="0.2">
      <c r="B53" s="201"/>
      <c r="C53" s="201"/>
      <c r="D53" s="201"/>
      <c r="E53" s="201"/>
      <c r="F53" s="201"/>
      <c r="G53" s="201"/>
    </row>
    <row r="54" spans="2:7" x14ac:dyDescent="0.2">
      <c r="B54" s="201"/>
      <c r="C54" s="201"/>
      <c r="D54" s="201"/>
      <c r="E54" s="201"/>
      <c r="F54" s="201"/>
      <c r="G54" s="201"/>
    </row>
    <row r="55" spans="2:7" x14ac:dyDescent="0.2">
      <c r="B55" s="201"/>
      <c r="C55" s="201"/>
      <c r="D55" s="201"/>
      <c r="E55" s="201"/>
      <c r="F55" s="201"/>
      <c r="G55" s="201"/>
    </row>
  </sheetData>
  <mergeCells count="14">
    <mergeCell ref="B53:G53"/>
    <mergeCell ref="B54:G54"/>
    <mergeCell ref="B55:G55"/>
    <mergeCell ref="B49:G49"/>
    <mergeCell ref="B50:G50"/>
    <mergeCell ref="B51:G51"/>
    <mergeCell ref="B52:G52"/>
    <mergeCell ref="C4:E4"/>
    <mergeCell ref="B48:G48"/>
    <mergeCell ref="B37:G45"/>
    <mergeCell ref="C7:D7"/>
    <mergeCell ref="C8:D8"/>
    <mergeCell ref="B46:G46"/>
    <mergeCell ref="B47:G47"/>
  </mergeCells>
  <phoneticPr fontId="0" type="noConversion"/>
  <pageMargins left="0.92" right="0.37" top="0.98425196850393704" bottom="0.98425196850393704" header="0.51181102362204722" footer="0.51181102362204722"/>
  <pageSetup paperSize="9" orientation="portrait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9"/>
  <sheetViews>
    <sheetView tabSelected="1" view="pageBreakPreview" zoomScale="115" zoomScaleNormal="100" zoomScaleSheetLayoutView="115" workbookViewId="0">
      <selection activeCell="C10" sqref="C10"/>
    </sheetView>
  </sheetViews>
  <sheetFormatPr defaultRowHeight="12.75" x14ac:dyDescent="0.2"/>
  <cols>
    <col min="1" max="1" width="4" style="9" bestFit="1" customWidth="1"/>
    <col min="2" max="2" width="18.28515625" style="132" customWidth="1"/>
    <col min="3" max="3" width="75.42578125" style="8" customWidth="1"/>
    <col min="4" max="4" width="16" style="123" customWidth="1"/>
    <col min="5" max="5" width="6.7109375" style="9" customWidth="1"/>
    <col min="6" max="6" width="8.7109375" style="9" bestFit="1" customWidth="1"/>
    <col min="7" max="7" width="12.85546875" style="8" customWidth="1"/>
    <col min="8" max="8" width="21.140625" style="8" customWidth="1"/>
    <col min="9" max="16384" width="9.140625" style="8"/>
  </cols>
  <sheetData>
    <row r="1" spans="1:8" s="6" customFormat="1" ht="20.25" x14ac:dyDescent="0.2">
      <c r="A1" s="214" t="s">
        <v>114</v>
      </c>
      <c r="B1" s="214"/>
      <c r="C1" s="214"/>
      <c r="D1" s="214"/>
      <c r="E1" s="214"/>
      <c r="F1" s="214"/>
      <c r="G1" s="214"/>
      <c r="H1" s="214"/>
    </row>
    <row r="2" spans="1:8" s="6" customFormat="1" ht="13.5" thickBot="1" x14ac:dyDescent="0.25">
      <c r="A2" s="38"/>
      <c r="B2" s="131"/>
      <c r="C2" s="7"/>
      <c r="D2" s="122"/>
      <c r="E2" s="7"/>
      <c r="F2" s="118"/>
      <c r="G2" s="7"/>
      <c r="H2" s="7"/>
    </row>
    <row r="3" spans="1:8" s="6" customFormat="1" ht="32.25" customHeight="1" thickTop="1" x14ac:dyDescent="0.2">
      <c r="A3" s="210" t="s">
        <v>14</v>
      </c>
      <c r="B3" s="211"/>
      <c r="C3" s="177" t="s">
        <v>108</v>
      </c>
      <c r="D3" s="178"/>
      <c r="E3" s="215"/>
      <c r="F3" s="216"/>
      <c r="G3" s="216"/>
      <c r="H3" s="217"/>
    </row>
    <row r="4" spans="1:8" s="6" customFormat="1" ht="21" customHeight="1" x14ac:dyDescent="0.2">
      <c r="A4" s="212" t="s">
        <v>85</v>
      </c>
      <c r="B4" s="213" t="s">
        <v>86</v>
      </c>
      <c r="C4" s="179" t="s">
        <v>109</v>
      </c>
      <c r="D4" s="180"/>
      <c r="E4" s="218"/>
      <c r="F4" s="219"/>
      <c r="G4" s="219"/>
      <c r="H4" s="220"/>
    </row>
    <row r="5" spans="1:8" s="6" customFormat="1" ht="21" customHeight="1" thickBot="1" x14ac:dyDescent="0.25">
      <c r="A5" s="205" t="s">
        <v>87</v>
      </c>
      <c r="B5" s="206"/>
      <c r="C5" s="181" t="s">
        <v>110</v>
      </c>
      <c r="D5" s="182"/>
      <c r="E5" s="207"/>
      <c r="F5" s="208"/>
      <c r="G5" s="208"/>
      <c r="H5" s="209"/>
    </row>
    <row r="6" spans="1:8" ht="19.5" customHeight="1" thickTop="1" thickBot="1" x14ac:dyDescent="0.25"/>
    <row r="7" spans="1:8" s="6" customFormat="1" ht="18" customHeight="1" thickBot="1" x14ac:dyDescent="0.25">
      <c r="A7" s="39" t="s">
        <v>3</v>
      </c>
      <c r="B7" s="124" t="s">
        <v>4</v>
      </c>
      <c r="C7" s="10" t="s">
        <v>89</v>
      </c>
      <c r="D7" s="124" t="s">
        <v>73</v>
      </c>
      <c r="E7" s="10" t="s">
        <v>5</v>
      </c>
      <c r="F7" s="11" t="s">
        <v>13</v>
      </c>
      <c r="G7" s="10" t="s">
        <v>6</v>
      </c>
      <c r="H7" s="12" t="s">
        <v>7</v>
      </c>
    </row>
    <row r="8" spans="1:8" ht="18" customHeight="1" x14ac:dyDescent="0.2">
      <c r="A8" s="40" t="s">
        <v>11</v>
      </c>
      <c r="B8" s="133"/>
      <c r="C8" s="14" t="s">
        <v>68</v>
      </c>
      <c r="D8" s="125"/>
      <c r="E8" s="15"/>
      <c r="F8" s="137"/>
      <c r="G8" s="13"/>
      <c r="H8" s="16"/>
    </row>
    <row r="9" spans="1:8" ht="18" customHeight="1" x14ac:dyDescent="0.2">
      <c r="A9" s="152"/>
      <c r="B9" s="153"/>
      <c r="C9" s="154" t="s">
        <v>115</v>
      </c>
      <c r="D9" s="155"/>
      <c r="E9" s="156"/>
      <c r="F9" s="157"/>
      <c r="G9" s="158"/>
      <c r="H9" s="159"/>
    </row>
    <row r="10" spans="1:8" ht="31.5" customHeight="1" x14ac:dyDescent="0.2">
      <c r="A10" s="160">
        <v>1</v>
      </c>
      <c r="B10" s="161"/>
      <c r="C10" s="151" t="s">
        <v>107</v>
      </c>
      <c r="D10" s="138"/>
      <c r="E10" s="138" t="s">
        <v>0</v>
      </c>
      <c r="F10" s="140">
        <v>1</v>
      </c>
      <c r="G10" s="120"/>
      <c r="H10" s="147">
        <f t="shared" ref="H10:H14" si="0">G10*F10</f>
        <v>0</v>
      </c>
    </row>
    <row r="11" spans="1:8" ht="18" customHeight="1" x14ac:dyDescent="0.2">
      <c r="A11" s="145">
        <f t="shared" ref="A11:A14" si="1">A10+1</f>
        <v>2</v>
      </c>
      <c r="B11" s="148"/>
      <c r="C11" s="141" t="s">
        <v>90</v>
      </c>
      <c r="D11" s="142"/>
      <c r="E11" s="143" t="s">
        <v>0</v>
      </c>
      <c r="F11" s="144">
        <v>1</v>
      </c>
      <c r="G11" s="120"/>
      <c r="H11" s="189">
        <f t="shared" si="0"/>
        <v>0</v>
      </c>
    </row>
    <row r="12" spans="1:8" ht="18" customHeight="1" x14ac:dyDescent="0.2">
      <c r="A12" s="145">
        <f t="shared" si="1"/>
        <v>3</v>
      </c>
      <c r="B12" s="161"/>
      <c r="C12" s="139" t="s">
        <v>91</v>
      </c>
      <c r="D12" s="142"/>
      <c r="E12" s="138" t="s">
        <v>0</v>
      </c>
      <c r="F12" s="140">
        <v>2</v>
      </c>
      <c r="G12" s="121"/>
      <c r="H12" s="189">
        <f t="shared" si="0"/>
        <v>0</v>
      </c>
    </row>
    <row r="13" spans="1:8" ht="18" customHeight="1" x14ac:dyDescent="0.2">
      <c r="A13" s="145">
        <f t="shared" si="1"/>
        <v>4</v>
      </c>
      <c r="B13" s="148"/>
      <c r="C13" s="175" t="s">
        <v>99</v>
      </c>
      <c r="D13" s="176"/>
      <c r="E13" s="176" t="s">
        <v>78</v>
      </c>
      <c r="F13" s="163">
        <v>46</v>
      </c>
      <c r="G13" s="173"/>
      <c r="H13" s="189">
        <f t="shared" si="0"/>
        <v>0</v>
      </c>
    </row>
    <row r="14" spans="1:8" ht="36" customHeight="1" x14ac:dyDescent="0.2">
      <c r="A14" s="145">
        <f t="shared" si="1"/>
        <v>5</v>
      </c>
      <c r="B14" s="186"/>
      <c r="C14" s="193" t="s">
        <v>98</v>
      </c>
      <c r="D14" s="186"/>
      <c r="E14" s="192" t="s">
        <v>78</v>
      </c>
      <c r="F14" s="194">
        <v>90</v>
      </c>
      <c r="G14" s="195"/>
      <c r="H14" s="189">
        <f t="shared" si="0"/>
        <v>0</v>
      </c>
    </row>
    <row r="15" spans="1:8" ht="18" customHeight="1" thickBot="1" x14ac:dyDescent="0.25">
      <c r="A15" s="146"/>
      <c r="B15" s="149" t="s">
        <v>1</v>
      </c>
      <c r="C15" s="150" t="str">
        <f>C8</f>
        <v>Řídící systém</v>
      </c>
      <c r="D15" s="126"/>
      <c r="E15" s="19"/>
      <c r="F15" s="20"/>
      <c r="G15" s="21"/>
      <c r="H15" s="22">
        <f>SUM(H9:H14)</f>
        <v>0</v>
      </c>
    </row>
    <row r="16" spans="1:8" ht="18" customHeight="1" x14ac:dyDescent="0.2">
      <c r="A16" s="164" t="s">
        <v>11</v>
      </c>
      <c r="B16" s="165"/>
      <c r="C16" s="166" t="s">
        <v>67</v>
      </c>
      <c r="D16" s="167"/>
      <c r="E16" s="168"/>
      <c r="F16" s="169"/>
      <c r="G16" s="170"/>
      <c r="H16" s="171"/>
    </row>
    <row r="17" spans="1:8" ht="32.25" customHeight="1" x14ac:dyDescent="0.2">
      <c r="A17" s="188">
        <v>6</v>
      </c>
      <c r="B17" s="143"/>
      <c r="C17" s="183" t="s">
        <v>100</v>
      </c>
      <c r="D17" s="143"/>
      <c r="E17" s="143" t="s">
        <v>0</v>
      </c>
      <c r="F17" s="144">
        <v>2</v>
      </c>
      <c r="G17" s="184"/>
      <c r="H17" s="189">
        <f t="shared" ref="H17:H18" si="2">G17*F17</f>
        <v>0</v>
      </c>
    </row>
    <row r="18" spans="1:8" ht="18" customHeight="1" x14ac:dyDescent="0.2">
      <c r="A18" s="145">
        <f t="shared" ref="A18" si="3">A17+1</f>
        <v>7</v>
      </c>
      <c r="B18" s="138"/>
      <c r="C18" s="117" t="s">
        <v>80</v>
      </c>
      <c r="D18" s="138"/>
      <c r="E18" s="138" t="s">
        <v>0</v>
      </c>
      <c r="F18" s="140">
        <v>1</v>
      </c>
      <c r="G18" s="139"/>
      <c r="H18" s="189">
        <f t="shared" si="2"/>
        <v>0</v>
      </c>
    </row>
    <row r="19" spans="1:8" ht="18" customHeight="1" thickBot="1" x14ac:dyDescent="0.25">
      <c r="A19" s="18"/>
      <c r="B19" s="149" t="s">
        <v>1</v>
      </c>
      <c r="C19" s="150" t="str">
        <f>C16</f>
        <v>Polní instrumentace</v>
      </c>
      <c r="D19" s="126"/>
      <c r="E19" s="19"/>
      <c r="F19" s="20"/>
      <c r="G19" s="21"/>
      <c r="H19" s="22">
        <f>SUM(H17:H18)</f>
        <v>0</v>
      </c>
    </row>
    <row r="20" spans="1:8" ht="18" customHeight="1" x14ac:dyDescent="0.2">
      <c r="A20" s="164" t="s">
        <v>11</v>
      </c>
      <c r="B20" s="165"/>
      <c r="C20" s="166" t="s">
        <v>69</v>
      </c>
      <c r="D20" s="167"/>
      <c r="E20" s="168"/>
      <c r="F20" s="169"/>
      <c r="G20" s="170"/>
      <c r="H20" s="171"/>
    </row>
    <row r="21" spans="1:8" ht="28.5" customHeight="1" x14ac:dyDescent="0.2">
      <c r="A21" s="162">
        <v>8</v>
      </c>
      <c r="B21" s="161" t="s">
        <v>111</v>
      </c>
      <c r="C21" s="172" t="s">
        <v>112</v>
      </c>
      <c r="D21" s="161"/>
      <c r="E21" s="161" t="s">
        <v>0</v>
      </c>
      <c r="F21" s="163">
        <v>1</v>
      </c>
      <c r="G21" s="173"/>
      <c r="H21" s="189">
        <f t="shared" ref="H21" si="4">G21*F21</f>
        <v>0</v>
      </c>
    </row>
    <row r="22" spans="1:8" ht="18" customHeight="1" thickBot="1" x14ac:dyDescent="0.25">
      <c r="A22" s="23"/>
      <c r="B22" s="149" t="s">
        <v>1</v>
      </c>
      <c r="C22" s="150" t="str">
        <f>C20</f>
        <v>Rozváděče</v>
      </c>
      <c r="D22" s="126"/>
      <c r="E22" s="19"/>
      <c r="F22" s="20"/>
      <c r="G22" s="21"/>
      <c r="H22" s="22">
        <f>SUM(H21:H21)</f>
        <v>0</v>
      </c>
    </row>
    <row r="23" spans="1:8" ht="18" customHeight="1" x14ac:dyDescent="0.2">
      <c r="A23" s="164" t="s">
        <v>11</v>
      </c>
      <c r="B23" s="165"/>
      <c r="C23" s="166" t="s">
        <v>8</v>
      </c>
      <c r="D23" s="167"/>
      <c r="E23" s="168"/>
      <c r="F23" s="169"/>
      <c r="G23" s="170"/>
      <c r="H23" s="171"/>
    </row>
    <row r="24" spans="1:8" ht="18" customHeight="1" x14ac:dyDescent="0.2">
      <c r="A24" s="160">
        <v>9</v>
      </c>
      <c r="B24" s="138"/>
      <c r="C24" s="139" t="s">
        <v>102</v>
      </c>
      <c r="D24" s="139"/>
      <c r="E24" s="138" t="s">
        <v>74</v>
      </c>
      <c r="F24" s="140">
        <v>5</v>
      </c>
      <c r="G24" s="139"/>
      <c r="H24" s="189">
        <f t="shared" ref="H24:H34" si="5">G24*F24</f>
        <v>0</v>
      </c>
    </row>
    <row r="25" spans="1:8" ht="18" customHeight="1" x14ac:dyDescent="0.2">
      <c r="A25" s="160">
        <f t="shared" ref="A25:A34" si="6">A24+1</f>
        <v>10</v>
      </c>
      <c r="B25" s="138"/>
      <c r="C25" s="139" t="s">
        <v>103</v>
      </c>
      <c r="D25" s="139"/>
      <c r="E25" s="138" t="s">
        <v>74</v>
      </c>
      <c r="F25" s="140">
        <v>10</v>
      </c>
      <c r="G25" s="139"/>
      <c r="H25" s="189">
        <f t="shared" si="5"/>
        <v>0</v>
      </c>
    </row>
    <row r="26" spans="1:8" ht="18" customHeight="1" x14ac:dyDescent="0.2">
      <c r="A26" s="188">
        <f t="shared" si="6"/>
        <v>11</v>
      </c>
      <c r="B26" s="138"/>
      <c r="C26" s="139" t="s">
        <v>97</v>
      </c>
      <c r="D26" s="139"/>
      <c r="E26" s="138" t="s">
        <v>74</v>
      </c>
      <c r="F26" s="140">
        <v>20</v>
      </c>
      <c r="G26" s="139"/>
      <c r="H26" s="189">
        <f t="shared" si="5"/>
        <v>0</v>
      </c>
    </row>
    <row r="27" spans="1:8" ht="18" customHeight="1" x14ac:dyDescent="0.2">
      <c r="A27" s="188">
        <f t="shared" si="6"/>
        <v>12</v>
      </c>
      <c r="B27" s="138"/>
      <c r="C27" s="195" t="s">
        <v>101</v>
      </c>
      <c r="D27" s="195"/>
      <c r="E27" s="186" t="s">
        <v>74</v>
      </c>
      <c r="F27" s="194">
        <v>60</v>
      </c>
      <c r="G27" s="195"/>
      <c r="H27" s="189">
        <f t="shared" si="5"/>
        <v>0</v>
      </c>
    </row>
    <row r="28" spans="1:8" ht="18" customHeight="1" x14ac:dyDescent="0.2">
      <c r="A28" s="188">
        <f t="shared" si="6"/>
        <v>13</v>
      </c>
      <c r="B28" s="138"/>
      <c r="C28" s="139" t="s">
        <v>95</v>
      </c>
      <c r="D28" s="139"/>
      <c r="E28" s="138" t="s">
        <v>74</v>
      </c>
      <c r="F28" s="140">
        <v>210</v>
      </c>
      <c r="G28" s="139"/>
      <c r="H28" s="189">
        <f t="shared" si="5"/>
        <v>0</v>
      </c>
    </row>
    <row r="29" spans="1:8" ht="18" customHeight="1" x14ac:dyDescent="0.2">
      <c r="A29" s="188">
        <f t="shared" si="6"/>
        <v>14</v>
      </c>
      <c r="B29" s="138"/>
      <c r="C29" s="139" t="s">
        <v>96</v>
      </c>
      <c r="D29" s="139"/>
      <c r="E29" s="138" t="s">
        <v>74</v>
      </c>
      <c r="F29" s="140">
        <v>55</v>
      </c>
      <c r="G29" s="139"/>
      <c r="H29" s="189">
        <f t="shared" si="5"/>
        <v>0</v>
      </c>
    </row>
    <row r="30" spans="1:8" ht="18" customHeight="1" x14ac:dyDescent="0.2">
      <c r="A30" s="188">
        <f t="shared" si="6"/>
        <v>15</v>
      </c>
      <c r="B30" s="138"/>
      <c r="C30" s="139" t="s">
        <v>75</v>
      </c>
      <c r="D30" s="139"/>
      <c r="E30" s="138" t="s">
        <v>74</v>
      </c>
      <c r="F30" s="140">
        <v>5</v>
      </c>
      <c r="G30" s="139"/>
      <c r="H30" s="189">
        <f t="shared" si="5"/>
        <v>0</v>
      </c>
    </row>
    <row r="31" spans="1:8" ht="18" customHeight="1" x14ac:dyDescent="0.2">
      <c r="A31" s="188">
        <f t="shared" si="6"/>
        <v>16</v>
      </c>
      <c r="B31" s="186"/>
      <c r="C31" s="195" t="s">
        <v>105</v>
      </c>
      <c r="D31" s="139"/>
      <c r="E31" s="138" t="s">
        <v>0</v>
      </c>
      <c r="F31" s="140">
        <v>1</v>
      </c>
      <c r="G31" s="139"/>
      <c r="H31" s="189">
        <f t="shared" si="5"/>
        <v>0</v>
      </c>
    </row>
    <row r="32" spans="1:8" ht="18" customHeight="1" x14ac:dyDescent="0.2">
      <c r="A32" s="188">
        <f t="shared" si="6"/>
        <v>17</v>
      </c>
      <c r="B32" s="138"/>
      <c r="C32" s="139" t="s">
        <v>76</v>
      </c>
      <c r="D32" s="139"/>
      <c r="E32" s="138" t="s">
        <v>0</v>
      </c>
      <c r="F32" s="140">
        <v>1</v>
      </c>
      <c r="G32" s="139"/>
      <c r="H32" s="189">
        <f t="shared" si="5"/>
        <v>0</v>
      </c>
    </row>
    <row r="33" spans="1:8" ht="18" customHeight="1" x14ac:dyDescent="0.2">
      <c r="A33" s="188">
        <f t="shared" si="6"/>
        <v>18</v>
      </c>
      <c r="B33" s="138"/>
      <c r="C33" s="139" t="s">
        <v>81</v>
      </c>
      <c r="D33" s="139"/>
      <c r="E33" s="138" t="s">
        <v>0</v>
      </c>
      <c r="F33" s="140">
        <v>1</v>
      </c>
      <c r="G33" s="139"/>
      <c r="H33" s="189">
        <f t="shared" si="5"/>
        <v>0</v>
      </c>
    </row>
    <row r="34" spans="1:8" ht="18" customHeight="1" x14ac:dyDescent="0.2">
      <c r="A34" s="188">
        <f t="shared" si="6"/>
        <v>19</v>
      </c>
      <c r="B34" s="138"/>
      <c r="C34" s="139" t="s">
        <v>104</v>
      </c>
      <c r="D34" s="139"/>
      <c r="E34" s="138" t="s">
        <v>0</v>
      </c>
      <c r="F34" s="140">
        <v>1</v>
      </c>
      <c r="G34" s="139"/>
      <c r="H34" s="189">
        <f t="shared" si="5"/>
        <v>0</v>
      </c>
    </row>
    <row r="35" spans="1:8" ht="18" customHeight="1" thickBot="1" x14ac:dyDescent="0.25">
      <c r="A35" s="23"/>
      <c r="B35" s="149" t="s">
        <v>1</v>
      </c>
      <c r="C35" s="150" t="str">
        <f>C23</f>
        <v>Montážní materiál</v>
      </c>
      <c r="D35" s="126"/>
      <c r="E35" s="19"/>
      <c r="F35" s="20"/>
      <c r="G35" s="21"/>
      <c r="H35" s="22">
        <f>SUM(H24:H34)</f>
        <v>0</v>
      </c>
    </row>
    <row r="36" spans="1:8" ht="18" customHeight="1" x14ac:dyDescent="0.2">
      <c r="A36" s="164" t="s">
        <v>11</v>
      </c>
      <c r="B36" s="165"/>
      <c r="C36" s="166" t="s">
        <v>9</v>
      </c>
      <c r="D36" s="167"/>
      <c r="E36" s="168"/>
      <c r="F36" s="169"/>
      <c r="G36" s="170"/>
      <c r="H36" s="171"/>
    </row>
    <row r="37" spans="1:8" ht="18" customHeight="1" x14ac:dyDescent="0.2">
      <c r="A37" s="162">
        <v>20</v>
      </c>
      <c r="B37" s="161"/>
      <c r="C37" s="174" t="str">
        <f>C24</f>
        <v>Trubka instalační PVC D25mm, pevná</v>
      </c>
      <c r="D37" s="161"/>
      <c r="E37" s="161" t="str">
        <f>E24</f>
        <v>m</v>
      </c>
      <c r="F37" s="161">
        <f>F24</f>
        <v>5</v>
      </c>
      <c r="G37" s="173"/>
      <c r="H37" s="189">
        <f t="shared" ref="H37:H49" si="7">G37*F37</f>
        <v>0</v>
      </c>
    </row>
    <row r="38" spans="1:8" ht="18" customHeight="1" x14ac:dyDescent="0.2">
      <c r="A38" s="160">
        <f t="shared" ref="A38:A49" si="8">A37+1</f>
        <v>21</v>
      </c>
      <c r="B38" s="161"/>
      <c r="C38" s="187" t="str">
        <f>C25</f>
        <v>Trubka instalační PVC D25mm, ohebná</v>
      </c>
      <c r="D38" s="185"/>
      <c r="E38" s="185" t="str">
        <f>E25</f>
        <v>m</v>
      </c>
      <c r="F38" s="185">
        <f>F25</f>
        <v>10</v>
      </c>
      <c r="G38" s="173"/>
      <c r="H38" s="189">
        <f t="shared" si="7"/>
        <v>0</v>
      </c>
    </row>
    <row r="39" spans="1:8" ht="18" customHeight="1" x14ac:dyDescent="0.2">
      <c r="A39" s="188">
        <f t="shared" si="8"/>
        <v>22</v>
      </c>
      <c r="B39" s="161"/>
      <c r="C39" s="187" t="str">
        <f>C26</f>
        <v>Žlab kabelový 62/50 včetně víka a příslušenství</v>
      </c>
      <c r="D39" s="185"/>
      <c r="E39" s="185" t="str">
        <f>E26</f>
        <v>m</v>
      </c>
      <c r="F39" s="185">
        <f>F26</f>
        <v>20</v>
      </c>
      <c r="G39" s="173"/>
      <c r="H39" s="189">
        <f t="shared" si="7"/>
        <v>0</v>
      </c>
    </row>
    <row r="40" spans="1:8" ht="18" customHeight="1" x14ac:dyDescent="0.2">
      <c r="A40" s="188">
        <f t="shared" si="8"/>
        <v>23</v>
      </c>
      <c r="B40" s="161"/>
      <c r="C40" s="187" t="str">
        <f>C27</f>
        <v>Silový kabel, PVC, Cu jádro, 5x1,5</v>
      </c>
      <c r="D40" s="185"/>
      <c r="E40" s="185" t="str">
        <f>E27</f>
        <v>m</v>
      </c>
      <c r="F40" s="185">
        <f>F27</f>
        <v>60</v>
      </c>
      <c r="G40" s="191"/>
      <c r="H40" s="189">
        <f t="shared" si="7"/>
        <v>0</v>
      </c>
    </row>
    <row r="41" spans="1:8" ht="18" customHeight="1" x14ac:dyDescent="0.2">
      <c r="A41" s="188">
        <f t="shared" si="8"/>
        <v>24</v>
      </c>
      <c r="B41" s="161"/>
      <c r="C41" s="187" t="str">
        <f>C28</f>
        <v>Sdělovací kabel, PVC, Cu jádro,  2x1</v>
      </c>
      <c r="D41" s="185"/>
      <c r="E41" s="185" t="str">
        <f>E28</f>
        <v>m</v>
      </c>
      <c r="F41" s="185">
        <f>F28</f>
        <v>210</v>
      </c>
      <c r="G41" s="191"/>
      <c r="H41" s="189">
        <f t="shared" si="7"/>
        <v>0</v>
      </c>
    </row>
    <row r="42" spans="1:8" ht="18" customHeight="1" x14ac:dyDescent="0.2">
      <c r="A42" s="188">
        <f t="shared" si="8"/>
        <v>25</v>
      </c>
      <c r="B42" s="161"/>
      <c r="C42" s="187" t="str">
        <f>C29</f>
        <v>Sdělovací kabel, PVC, Cu jádro,  4x1</v>
      </c>
      <c r="D42" s="185"/>
      <c r="E42" s="185" t="str">
        <f>E29</f>
        <v>m</v>
      </c>
      <c r="F42" s="185">
        <f>F29</f>
        <v>55</v>
      </c>
      <c r="G42" s="191"/>
      <c r="H42" s="189">
        <f t="shared" si="7"/>
        <v>0</v>
      </c>
    </row>
    <row r="43" spans="1:8" ht="18" customHeight="1" x14ac:dyDescent="0.2">
      <c r="A43" s="188">
        <f t="shared" si="8"/>
        <v>26</v>
      </c>
      <c r="B43" s="161"/>
      <c r="C43" s="174" t="str">
        <f>C30</f>
        <v>Vodič CY6</v>
      </c>
      <c r="D43" s="161"/>
      <c r="E43" s="161" t="str">
        <f>E30</f>
        <v>m</v>
      </c>
      <c r="F43" s="161">
        <f>F30</f>
        <v>5</v>
      </c>
      <c r="G43" s="173"/>
      <c r="H43" s="189">
        <f t="shared" si="7"/>
        <v>0</v>
      </c>
    </row>
    <row r="44" spans="1:8" ht="18" customHeight="1" x14ac:dyDescent="0.2">
      <c r="A44" s="188">
        <f t="shared" si="8"/>
        <v>27</v>
      </c>
      <c r="B44" s="185"/>
      <c r="C44" s="187" t="str">
        <f>C31</f>
        <v>Elektroinstalační krabice, povrchová, plastová</v>
      </c>
      <c r="D44" s="185"/>
      <c r="E44" s="185" t="str">
        <f>E31</f>
        <v>ks</v>
      </c>
      <c r="F44" s="185">
        <f>F31</f>
        <v>1</v>
      </c>
      <c r="G44" s="191"/>
      <c r="H44" s="189">
        <f t="shared" si="7"/>
        <v>0</v>
      </c>
    </row>
    <row r="45" spans="1:8" ht="18" customHeight="1" x14ac:dyDescent="0.2">
      <c r="A45" s="188">
        <f t="shared" si="8"/>
        <v>28</v>
      </c>
      <c r="B45" s="161"/>
      <c r="C45" s="187" t="str">
        <f>C32</f>
        <v>Kontrukce ocelová nosná</v>
      </c>
      <c r="D45" s="185"/>
      <c r="E45" s="185" t="str">
        <f>E32</f>
        <v>ks</v>
      </c>
      <c r="F45" s="185">
        <f>F32</f>
        <v>1</v>
      </c>
      <c r="G45" s="191"/>
      <c r="H45" s="189">
        <f t="shared" si="7"/>
        <v>0</v>
      </c>
    </row>
    <row r="46" spans="1:8" ht="18" customHeight="1" x14ac:dyDescent="0.2">
      <c r="A46" s="188">
        <f t="shared" si="8"/>
        <v>29</v>
      </c>
      <c r="B46" s="161"/>
      <c r="C46" s="174" t="s">
        <v>77</v>
      </c>
      <c r="D46" s="161"/>
      <c r="E46" s="161" t="s">
        <v>0</v>
      </c>
      <c r="F46" s="163">
        <v>7</v>
      </c>
      <c r="G46" s="173"/>
      <c r="H46" s="189">
        <f t="shared" si="7"/>
        <v>0</v>
      </c>
    </row>
    <row r="47" spans="1:8" ht="18" customHeight="1" x14ac:dyDescent="0.2">
      <c r="A47" s="188">
        <f t="shared" si="8"/>
        <v>30</v>
      </c>
      <c r="B47" s="161"/>
      <c r="C47" s="174" t="s">
        <v>94</v>
      </c>
      <c r="D47" s="161"/>
      <c r="E47" s="161" t="s">
        <v>0</v>
      </c>
      <c r="F47" s="163">
        <v>10</v>
      </c>
      <c r="G47" s="173"/>
      <c r="H47" s="189">
        <f t="shared" si="7"/>
        <v>0</v>
      </c>
    </row>
    <row r="48" spans="1:8" ht="18" customHeight="1" x14ac:dyDescent="0.2">
      <c r="A48" s="188">
        <f t="shared" si="8"/>
        <v>31</v>
      </c>
      <c r="B48" s="185"/>
      <c r="C48" s="187" t="s">
        <v>113</v>
      </c>
      <c r="D48" s="185"/>
      <c r="E48" s="185" t="s">
        <v>79</v>
      </c>
      <c r="F48" s="190">
        <v>10</v>
      </c>
      <c r="G48" s="191"/>
      <c r="H48" s="189">
        <f t="shared" si="7"/>
        <v>0</v>
      </c>
    </row>
    <row r="49" spans="1:8" ht="18" customHeight="1" x14ac:dyDescent="0.2">
      <c r="A49" s="188">
        <f t="shared" si="8"/>
        <v>32</v>
      </c>
      <c r="B49" s="161"/>
      <c r="C49" s="174" t="s">
        <v>82</v>
      </c>
      <c r="D49" s="161"/>
      <c r="E49" s="161" t="s">
        <v>79</v>
      </c>
      <c r="F49" s="163">
        <v>25</v>
      </c>
      <c r="G49" s="173"/>
      <c r="H49" s="189">
        <f t="shared" si="7"/>
        <v>0</v>
      </c>
    </row>
    <row r="50" spans="1:8" ht="18" customHeight="1" thickBot="1" x14ac:dyDescent="0.25">
      <c r="A50" s="23"/>
      <c r="B50" s="149" t="s">
        <v>1</v>
      </c>
      <c r="C50" s="150" t="str">
        <f>C36</f>
        <v>Elektromontážní práce</v>
      </c>
      <c r="D50" s="126"/>
      <c r="E50" s="19"/>
      <c r="F50" s="20"/>
      <c r="G50" s="21"/>
      <c r="H50" s="22">
        <f>SUM(H37:H49)</f>
        <v>0</v>
      </c>
    </row>
    <row r="51" spans="1:8" ht="18" customHeight="1" x14ac:dyDescent="0.2">
      <c r="A51" s="164" t="s">
        <v>11</v>
      </c>
      <c r="B51" s="165"/>
      <c r="C51" s="166" t="s">
        <v>10</v>
      </c>
      <c r="D51" s="167"/>
      <c r="E51" s="168"/>
      <c r="F51" s="169"/>
      <c r="G51" s="170"/>
      <c r="H51" s="171"/>
    </row>
    <row r="52" spans="1:8" ht="18" customHeight="1" x14ac:dyDescent="0.2">
      <c r="A52" s="162">
        <v>33</v>
      </c>
      <c r="B52" s="161"/>
      <c r="C52" s="174" t="s">
        <v>2</v>
      </c>
      <c r="D52" s="161"/>
      <c r="E52" s="161" t="s">
        <v>79</v>
      </c>
      <c r="F52" s="163">
        <v>16</v>
      </c>
      <c r="G52" s="173"/>
      <c r="H52" s="189">
        <f t="shared" ref="H52:H58" si="9">G52*F52</f>
        <v>0</v>
      </c>
    </row>
    <row r="53" spans="1:8" ht="18" customHeight="1" x14ac:dyDescent="0.2">
      <c r="A53" s="188">
        <f t="shared" ref="A53:A58" si="10">A52+1</f>
        <v>34</v>
      </c>
      <c r="B53" s="196"/>
      <c r="C53" s="197" t="s">
        <v>106</v>
      </c>
      <c r="D53" s="196"/>
      <c r="E53" s="196" t="s">
        <v>0</v>
      </c>
      <c r="F53" s="196">
        <v>46</v>
      </c>
      <c r="G53" s="198"/>
      <c r="H53" s="189">
        <f t="shared" si="9"/>
        <v>0</v>
      </c>
    </row>
    <row r="54" spans="1:8" ht="18" customHeight="1" x14ac:dyDescent="0.2">
      <c r="A54" s="188">
        <f t="shared" si="10"/>
        <v>35</v>
      </c>
      <c r="B54" s="161"/>
      <c r="C54" s="175" t="s">
        <v>83</v>
      </c>
      <c r="D54" s="176"/>
      <c r="E54" s="176" t="s">
        <v>79</v>
      </c>
      <c r="F54" s="163">
        <v>20</v>
      </c>
      <c r="G54" s="173"/>
      <c r="H54" s="189">
        <f t="shared" si="9"/>
        <v>0</v>
      </c>
    </row>
    <row r="55" spans="1:8" ht="18" customHeight="1" x14ac:dyDescent="0.2">
      <c r="A55" s="188">
        <f t="shared" si="10"/>
        <v>36</v>
      </c>
      <c r="B55" s="161"/>
      <c r="C55" s="175" t="s">
        <v>92</v>
      </c>
      <c r="D55" s="176"/>
      <c r="E55" s="176" t="s">
        <v>0</v>
      </c>
      <c r="F55" s="163">
        <v>1</v>
      </c>
      <c r="G55" s="173"/>
      <c r="H55" s="189">
        <f t="shared" si="9"/>
        <v>0</v>
      </c>
    </row>
    <row r="56" spans="1:8" ht="18" customHeight="1" x14ac:dyDescent="0.2">
      <c r="A56" s="188">
        <f t="shared" si="10"/>
        <v>37</v>
      </c>
      <c r="B56" s="161"/>
      <c r="C56" s="175" t="s">
        <v>93</v>
      </c>
      <c r="D56" s="176"/>
      <c r="E56" s="176" t="s">
        <v>0</v>
      </c>
      <c r="F56" s="163">
        <v>1</v>
      </c>
      <c r="G56" s="173"/>
      <c r="H56" s="189">
        <f t="shared" si="9"/>
        <v>0</v>
      </c>
    </row>
    <row r="57" spans="1:8" ht="18" customHeight="1" x14ac:dyDescent="0.2">
      <c r="A57" s="188">
        <f t="shared" si="10"/>
        <v>38</v>
      </c>
      <c r="B57" s="161"/>
      <c r="C57" s="175" t="s">
        <v>70</v>
      </c>
      <c r="D57" s="176"/>
      <c r="E57" s="176" t="s">
        <v>0</v>
      </c>
      <c r="F57" s="163">
        <v>1</v>
      </c>
      <c r="G57" s="173"/>
      <c r="H57" s="189">
        <f t="shared" si="9"/>
        <v>0</v>
      </c>
    </row>
    <row r="58" spans="1:8" ht="18" customHeight="1" x14ac:dyDescent="0.2">
      <c r="A58" s="188">
        <f t="shared" si="10"/>
        <v>39</v>
      </c>
      <c r="B58" s="161"/>
      <c r="C58" s="175" t="s">
        <v>84</v>
      </c>
      <c r="D58" s="176"/>
      <c r="E58" s="176" t="s">
        <v>12</v>
      </c>
      <c r="F58" s="163">
        <v>1</v>
      </c>
      <c r="G58" s="173"/>
      <c r="H58" s="189">
        <f t="shared" si="9"/>
        <v>0</v>
      </c>
    </row>
    <row r="59" spans="1:8" ht="18" customHeight="1" thickBot="1" x14ac:dyDescent="0.25">
      <c r="A59" s="23"/>
      <c r="B59" s="149" t="s">
        <v>1</v>
      </c>
      <c r="C59" s="150" t="str">
        <f>C51</f>
        <v>Služby</v>
      </c>
      <c r="D59" s="126"/>
      <c r="E59" s="19"/>
      <c r="F59" s="20"/>
      <c r="G59" s="21"/>
      <c r="H59" s="22">
        <f>SUM(H52:H58)</f>
        <v>0</v>
      </c>
    </row>
    <row r="60" spans="1:8" ht="13.5" thickBot="1" x14ac:dyDescent="0.25"/>
    <row r="61" spans="1:8" ht="19.5" thickBot="1" x14ac:dyDescent="0.25">
      <c r="A61" s="41"/>
      <c r="B61" s="134"/>
      <c r="C61" s="25" t="s">
        <v>58</v>
      </c>
      <c r="D61" s="127"/>
      <c r="E61" s="26"/>
      <c r="F61" s="26"/>
      <c r="G61" s="27"/>
      <c r="H61" s="28">
        <f>SUM(H9:H59)/2</f>
        <v>0</v>
      </c>
    </row>
    <row r="62" spans="1:8" ht="20.25" thickTop="1" thickBot="1" x14ac:dyDescent="0.25">
      <c r="A62" s="42"/>
      <c r="B62" s="135"/>
      <c r="C62" s="30" t="s">
        <v>71</v>
      </c>
      <c r="D62" s="128"/>
      <c r="E62" s="31"/>
      <c r="F62" s="31"/>
      <c r="G62" s="29"/>
      <c r="H62" s="32">
        <f>H61*0.21</f>
        <v>0</v>
      </c>
    </row>
    <row r="63" spans="1:8" ht="20.25" thickTop="1" thickBot="1" x14ac:dyDescent="0.25">
      <c r="A63" s="43"/>
      <c r="B63" s="136"/>
      <c r="C63" s="34" t="s">
        <v>59</v>
      </c>
      <c r="D63" s="129"/>
      <c r="E63" s="35"/>
      <c r="F63" s="35"/>
      <c r="G63" s="33"/>
      <c r="H63" s="36">
        <f>SUM(H61:H62)</f>
        <v>0</v>
      </c>
    </row>
    <row r="65" spans="5:8" x14ac:dyDescent="0.2">
      <c r="H65" s="37"/>
    </row>
    <row r="70" spans="5:8" x14ac:dyDescent="0.2">
      <c r="E70" s="8"/>
    </row>
    <row r="71" spans="5:8" x14ac:dyDescent="0.2">
      <c r="E71" s="8"/>
    </row>
    <row r="72" spans="5:8" x14ac:dyDescent="0.2">
      <c r="E72" s="8"/>
    </row>
    <row r="73" spans="5:8" x14ac:dyDescent="0.2">
      <c r="E73" s="8"/>
    </row>
    <row r="74" spans="5:8" x14ac:dyDescent="0.2">
      <c r="E74" s="8"/>
    </row>
    <row r="75" spans="5:8" x14ac:dyDescent="0.2">
      <c r="E75" s="8"/>
    </row>
    <row r="76" spans="5:8" x14ac:dyDescent="0.2">
      <c r="E76" s="8"/>
    </row>
    <row r="77" spans="5:8" x14ac:dyDescent="0.2">
      <c r="E77" s="8"/>
    </row>
    <row r="78" spans="5:8" x14ac:dyDescent="0.2">
      <c r="E78" s="8"/>
    </row>
    <row r="79" spans="5:8" x14ac:dyDescent="0.2">
      <c r="E79" s="8"/>
    </row>
    <row r="80" spans="5:8" x14ac:dyDescent="0.2">
      <c r="E80" s="8"/>
    </row>
    <row r="81" spans="3:7" x14ac:dyDescent="0.2">
      <c r="E81" s="8"/>
    </row>
    <row r="82" spans="3:7" x14ac:dyDescent="0.2">
      <c r="E82" s="8"/>
    </row>
    <row r="83" spans="3:7" x14ac:dyDescent="0.2">
      <c r="E83" s="8"/>
    </row>
    <row r="84" spans="3:7" x14ac:dyDescent="0.2">
      <c r="E84" s="8"/>
    </row>
    <row r="85" spans="3:7" x14ac:dyDescent="0.2">
      <c r="E85" s="8"/>
    </row>
    <row r="86" spans="3:7" x14ac:dyDescent="0.2">
      <c r="E86" s="8"/>
    </row>
    <row r="87" spans="3:7" x14ac:dyDescent="0.2">
      <c r="E87" s="8"/>
    </row>
    <row r="88" spans="3:7" x14ac:dyDescent="0.2">
      <c r="C88" s="24"/>
      <c r="D88" s="130"/>
      <c r="E88" s="24"/>
      <c r="F88" s="119"/>
      <c r="G88" s="24"/>
    </row>
    <row r="89" spans="3:7" x14ac:dyDescent="0.2">
      <c r="E89" s="8"/>
    </row>
  </sheetData>
  <mergeCells count="7">
    <mergeCell ref="A5:B5"/>
    <mergeCell ref="E5:H5"/>
    <mergeCell ref="A3:B3"/>
    <mergeCell ref="A4:B4"/>
    <mergeCell ref="A1:H1"/>
    <mergeCell ref="E3:H3"/>
    <mergeCell ref="E4:H4"/>
  </mergeCells>
  <phoneticPr fontId="0" type="noConversion"/>
  <pageMargins left="0.59055118110236227" right="0.35433070866141736" top="0.43307086614173229" bottom="0.47244094488188981" header="0.39370078740157483" footer="0.47244094488188981"/>
  <pageSetup paperSize="9" scale="56" fitToHeight="3" orientation="portrait" r:id="rId1"/>
  <headerFooter alignWithMargins="0">
    <oddFooter>&amp;R- &amp;P z &amp;N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18</vt:i4>
      </vt:variant>
    </vt:vector>
  </HeadingPairs>
  <TitlesOfParts>
    <vt:vector size="20" baseType="lpstr">
      <vt:lpstr>Krycí list</vt:lpstr>
      <vt:lpstr>Rozpocet</vt:lpstr>
      <vt:lpstr>'Krycí list'!cisloobjektu</vt:lpstr>
      <vt:lpstr>'Krycí list'!cislostavby</vt:lpstr>
      <vt:lpstr>Datum</vt:lpstr>
      <vt:lpstr>JKSO</vt:lpstr>
      <vt:lpstr>MJ</vt:lpstr>
      <vt:lpstr>'Krycí list'!nazevobjektu</vt:lpstr>
      <vt:lpstr>'Krycí list'!nazevstavby</vt:lpstr>
      <vt:lpstr>Rozpocet!Názvy_tisku</vt:lpstr>
      <vt:lpstr>Objednatel</vt:lpstr>
      <vt:lpstr>'Krycí list'!Oblast_tisku</vt:lpstr>
      <vt:lpstr>Rozpocet!Oblast_tisku</vt:lpstr>
      <vt:lpstr>PocetMJ</vt:lpstr>
      <vt:lpstr>Poznamka</vt:lpstr>
      <vt:lpstr>Projektant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RomanV</dc:creator>
  <cp:lastModifiedBy>Roman Veselý</cp:lastModifiedBy>
  <cp:lastPrinted>2020-09-25T05:15:14Z</cp:lastPrinted>
  <dcterms:created xsi:type="dcterms:W3CDTF">2002-12-03T20:14:03Z</dcterms:created>
  <dcterms:modified xsi:type="dcterms:W3CDTF">2020-09-25T05:15:28Z</dcterms:modified>
</cp:coreProperties>
</file>